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/>
  </bookViews>
  <sheets>
    <sheet name="Rekapitulace stavby" sheetId="1" r:id="rId1"/>
    <sheet name="Méněpráce - Vnitřní dveře..." sheetId="2" r:id="rId2"/>
    <sheet name="Vícepráce - Vnitřní dveře..." sheetId="3" r:id="rId3"/>
    <sheet name="Méněpráce - Vnitřní žaluzie" sheetId="4" r:id="rId4"/>
    <sheet name="Méněpráce - Elektroinstalace" sheetId="5" r:id="rId5"/>
    <sheet name="Vícepráce - Elektroinstalace" sheetId="6" r:id="rId6"/>
  </sheets>
  <definedNames>
    <definedName name="_xlnm._FilterDatabase" localSheetId="4" hidden="1">'Méněpráce - Elektroinstalace'!$C$122:$K$163</definedName>
    <definedName name="_xlnm._FilterDatabase" localSheetId="1" hidden="1">'Méněpráce - Vnitřní dveře...'!$C$124:$K$141</definedName>
    <definedName name="_xlnm._FilterDatabase" localSheetId="3" hidden="1">'Méněpráce - Vnitřní žaluzie'!$C$121:$K$128</definedName>
    <definedName name="_xlnm._FilterDatabase" localSheetId="5" hidden="1">'Vícepráce - Elektroinstalace'!$C$121:$K$183</definedName>
    <definedName name="_xlnm._FilterDatabase" localSheetId="2" hidden="1">'Vícepráce - Vnitřní dveře...'!$C$122:$K$143</definedName>
    <definedName name="_xlnm.Print_Titles" localSheetId="4">'Méněpráce - Elektroinstalace'!$122:$122</definedName>
    <definedName name="_xlnm.Print_Titles" localSheetId="1">'Méněpráce - Vnitřní dveře...'!$124:$124</definedName>
    <definedName name="_xlnm.Print_Titles" localSheetId="3">'Méněpráce - Vnitřní žaluzie'!$121:$121</definedName>
    <definedName name="_xlnm.Print_Titles" localSheetId="0">'Rekapitulace stavby'!$92:$92</definedName>
    <definedName name="_xlnm.Print_Titles" localSheetId="5">'Vícepráce - Elektroinstalace'!$121:$121</definedName>
    <definedName name="_xlnm.Print_Titles" localSheetId="2">'Vícepráce - Vnitřní dveře...'!$122:$122</definedName>
    <definedName name="_xlnm.Print_Area" localSheetId="4">'Méněpráce - Elektroinstalace'!$C$4:$J$41,'Méněpráce - Elektroinstalace'!$C$50:$J$76,'Méněpráce - Elektroinstalace'!$C$82:$J$102,'Méněpráce - Elektroinstalace'!$C$108:$K$163</definedName>
    <definedName name="_xlnm.Print_Area" localSheetId="1">'Méněpráce - Vnitřní dveře...'!$C$4:$J$41,'Méněpráce - Vnitřní dveře...'!$C$50:$J$76,'Méněpráce - Vnitřní dveře...'!$C$82:$J$104,'Méněpráce - Vnitřní dveře...'!$C$110:$K$141</definedName>
    <definedName name="_xlnm.Print_Area" localSheetId="3">'Méněpráce - Vnitřní žaluzie'!$C$4:$J$41,'Méněpráce - Vnitřní žaluzie'!$C$50:$J$76,'Méněpráce - Vnitřní žaluzie'!$C$82:$J$101,'Méněpráce - Vnitřní žaluzie'!$C$107:$K$128</definedName>
    <definedName name="_xlnm.Print_Area" localSheetId="0">'Rekapitulace stavby'!$D$4:$AO$76,'Rekapitulace stavby'!$C$82:$AQ$103</definedName>
    <definedName name="_xlnm.Print_Area" localSheetId="5">'Vícepráce - Elektroinstalace'!$C$4:$J$41,'Vícepráce - Elektroinstalace'!$C$50:$J$76,'Vícepráce - Elektroinstalace'!$C$82:$J$101,'Vícepráce - Elektroinstalace'!$C$107:$K$183</definedName>
    <definedName name="_xlnm.Print_Area" localSheetId="2">'Vícepráce - Vnitřní dveře...'!$C$4:$J$41,'Vícepráce - Vnitřní dveře...'!$C$50:$J$76,'Vícepráce - Vnitřní dveře...'!$C$82:$J$102,'Vícepráce - Vnitřní dveře...'!$C$108:$K$143</definedName>
  </definedNames>
  <calcPr calcId="124519"/>
</workbook>
</file>

<file path=xl/calcChain.xml><?xml version="1.0" encoding="utf-8"?>
<calcChain xmlns="http://schemas.openxmlformats.org/spreadsheetml/2006/main">
  <c r="J39" i="6"/>
  <c r="J38"/>
  <c r="AY102" i="1"/>
  <c r="J37" i="6"/>
  <c r="AX102" i="1"/>
  <c r="BI180" i="6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F119"/>
  <c r="J118"/>
  <c r="F118"/>
  <c r="F116"/>
  <c r="E114"/>
  <c r="F94"/>
  <c r="J93"/>
  <c r="F93"/>
  <c r="F91"/>
  <c r="E89"/>
  <c r="J26"/>
  <c r="E26"/>
  <c r="J119" s="1"/>
  <c r="J25"/>
  <c r="J14"/>
  <c r="J91"/>
  <c r="E7"/>
  <c r="E110" s="1"/>
  <c r="J39" i="5"/>
  <c r="J38"/>
  <c r="AY101" i="1"/>
  <c r="J37" i="5"/>
  <c r="AX101" i="1" s="1"/>
  <c r="BI161" i="5"/>
  <c r="BH161"/>
  <c r="BG161"/>
  <c r="BF161"/>
  <c r="T161"/>
  <c r="T160"/>
  <c r="R161"/>
  <c r="R160"/>
  <c r="P161"/>
  <c r="P160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F120"/>
  <c r="J119"/>
  <c r="F119"/>
  <c r="F117"/>
  <c r="E115"/>
  <c r="F94"/>
  <c r="J93"/>
  <c r="F93"/>
  <c r="F91"/>
  <c r="E89"/>
  <c r="J26"/>
  <c r="E26"/>
  <c r="J94" s="1"/>
  <c r="J25"/>
  <c r="J14"/>
  <c r="J91"/>
  <c r="E7"/>
  <c r="E85"/>
  <c r="J39" i="4"/>
  <c r="J38"/>
  <c r="AY99" i="1" s="1"/>
  <c r="J37" i="4"/>
  <c r="AX99" i="1" s="1"/>
  <c r="BI128" i="4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119" s="1"/>
  <c r="J25"/>
  <c r="J14"/>
  <c r="J116" s="1"/>
  <c r="E7"/>
  <c r="E110" s="1"/>
  <c r="J39" i="3"/>
  <c r="J38"/>
  <c r="AY97" i="1"/>
  <c r="J37" i="3"/>
  <c r="AX97" i="1"/>
  <c r="BI143" i="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94" s="1"/>
  <c r="J25"/>
  <c r="J14"/>
  <c r="J91"/>
  <c r="E7"/>
  <c r="E85" s="1"/>
  <c r="J39" i="2"/>
  <c r="J38"/>
  <c r="AY96" i="1"/>
  <c r="J37" i="2"/>
  <c r="AX96" i="1" s="1"/>
  <c r="BI141" i="2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/>
  <c r="J25"/>
  <c r="J14"/>
  <c r="J91" s="1"/>
  <c r="E7"/>
  <c r="E113" s="1"/>
  <c r="L90" i="1"/>
  <c r="AM90"/>
  <c r="AM89"/>
  <c r="L89"/>
  <c r="AM87"/>
  <c r="L87"/>
  <c r="L85"/>
  <c r="L84"/>
  <c r="BK180" i="6"/>
  <c r="J178"/>
  <c r="J174"/>
  <c r="BK165"/>
  <c r="BK163"/>
  <c r="BK159"/>
  <c r="BK157"/>
  <c r="BK155"/>
  <c r="J153"/>
  <c r="J149"/>
  <c r="J147"/>
  <c r="J145"/>
  <c r="J141"/>
  <c r="BK140"/>
  <c r="BK126"/>
  <c r="J155" i="5"/>
  <c r="BK154"/>
  <c r="BK150"/>
  <c r="J143"/>
  <c r="J139"/>
  <c r="BK138"/>
  <c r="BK137"/>
  <c r="BK133"/>
  <c r="BK125"/>
  <c r="J128" i="4"/>
  <c r="BK127"/>
  <c r="J126"/>
  <c r="BK143" i="3"/>
  <c r="J142"/>
  <c r="J134"/>
  <c r="BK132"/>
  <c r="J130"/>
  <c r="BK126"/>
  <c r="BK140" i="2"/>
  <c r="J138"/>
  <c r="BK136"/>
  <c r="BK133"/>
  <c r="J132"/>
  <c r="AS100" i="1"/>
  <c r="J180" i="6"/>
  <c r="BK178"/>
  <c r="BK176"/>
  <c r="BK174"/>
  <c r="BK170"/>
  <c r="J168"/>
  <c r="J165"/>
  <c r="J163"/>
  <c r="BK161"/>
  <c r="BK153"/>
  <c r="BK151"/>
  <c r="BK149"/>
  <c r="J143"/>
  <c r="BK141"/>
  <c r="J140"/>
  <c r="BK136"/>
  <c r="J134"/>
  <c r="J132"/>
  <c r="J130"/>
  <c r="BK161" i="5"/>
  <c r="J159"/>
  <c r="J150"/>
  <c r="BK146"/>
  <c r="BK143"/>
  <c r="J133"/>
  <c r="BK129"/>
  <c r="J125"/>
  <c r="J127" i="4"/>
  <c r="BK126"/>
  <c r="BK142" i="3"/>
  <c r="J132"/>
  <c r="BK128"/>
  <c r="J127"/>
  <c r="J141" i="2"/>
  <c r="J140"/>
  <c r="J139"/>
  <c r="BK138"/>
  <c r="BK135"/>
  <c r="J134"/>
  <c r="J133"/>
  <c r="BK132"/>
  <c r="BK129"/>
  <c r="BK128"/>
  <c r="BK132" i="6"/>
  <c r="BK130"/>
  <c r="J126"/>
  <c r="BK124"/>
  <c r="BK159" i="5"/>
  <c r="J154"/>
  <c r="BK139"/>
  <c r="BK128" i="4"/>
  <c r="J125"/>
  <c r="J143" i="3"/>
  <c r="BK141"/>
  <c r="J136"/>
  <c r="J176" i="6"/>
  <c r="J170"/>
  <c r="BK168"/>
  <c r="J161"/>
  <c r="J159"/>
  <c r="J157"/>
  <c r="J155"/>
  <c r="J151"/>
  <c r="BK147"/>
  <c r="BK145"/>
  <c r="BK143"/>
  <c r="J136"/>
  <c r="BK134"/>
  <c r="J124"/>
  <c r="J161" i="5"/>
  <c r="BK155"/>
  <c r="J146"/>
  <c r="J138"/>
  <c r="J137"/>
  <c r="J129"/>
  <c r="BK125" i="4"/>
  <c r="J141" i="3"/>
  <c r="BK136"/>
  <c r="BK134"/>
  <c r="BK130"/>
  <c r="J128"/>
  <c r="BK127"/>
  <c r="J126"/>
  <c r="BK141" i="2"/>
  <c r="BK139"/>
  <c r="J136"/>
  <c r="J135"/>
  <c r="BK134"/>
  <c r="J129"/>
  <c r="J128"/>
  <c r="AS98" i="1"/>
  <c r="AS95"/>
  <c r="R127" i="2" l="1"/>
  <c r="R126" s="1"/>
  <c r="P131"/>
  <c r="T131"/>
  <c r="T137"/>
  <c r="P125" i="3"/>
  <c r="P131"/>
  <c r="T124" i="4"/>
  <c r="T123"/>
  <c r="T122" s="1"/>
  <c r="R124" i="5"/>
  <c r="P145"/>
  <c r="R125" i="3"/>
  <c r="R131"/>
  <c r="P124" i="4"/>
  <c r="P123"/>
  <c r="P122"/>
  <c r="AU99" i="1" s="1"/>
  <c r="AU98" s="1"/>
  <c r="P124" i="5"/>
  <c r="P123"/>
  <c r="AU101" i="1"/>
  <c r="T145" i="5"/>
  <c r="T127" i="2"/>
  <c r="T126"/>
  <c r="BK131"/>
  <c r="J131" s="1"/>
  <c r="J102" s="1"/>
  <c r="R131"/>
  <c r="P137"/>
  <c r="BK125" i="3"/>
  <c r="BK124" s="1"/>
  <c r="J124" s="1"/>
  <c r="J99" s="1"/>
  <c r="BK131"/>
  <c r="J131" s="1"/>
  <c r="J101" s="1"/>
  <c r="R124" i="4"/>
  <c r="R123" s="1"/>
  <c r="R122" s="1"/>
  <c r="BK124" i="5"/>
  <c r="J124"/>
  <c r="J99" s="1"/>
  <c r="T124"/>
  <c r="T123"/>
  <c r="R145"/>
  <c r="P123" i="6"/>
  <c r="T123"/>
  <c r="R167"/>
  <c r="BK127" i="2"/>
  <c r="J127" s="1"/>
  <c r="J100" s="1"/>
  <c r="P127"/>
  <c r="P126"/>
  <c r="BK137"/>
  <c r="J137" s="1"/>
  <c r="J103" s="1"/>
  <c r="R137"/>
  <c r="T125" i="3"/>
  <c r="T131"/>
  <c r="BK124" i="4"/>
  <c r="J124"/>
  <c r="J100" s="1"/>
  <c r="BK145" i="5"/>
  <c r="J145"/>
  <c r="J100"/>
  <c r="BK123" i="6"/>
  <c r="J123" s="1"/>
  <c r="J99" s="1"/>
  <c r="R123"/>
  <c r="R122" s="1"/>
  <c r="BK167"/>
  <c r="J167"/>
  <c r="J100"/>
  <c r="P167"/>
  <c r="T167"/>
  <c r="BE133" i="2"/>
  <c r="BE136"/>
  <c r="BE138"/>
  <c r="J117" i="3"/>
  <c r="J120"/>
  <c r="BE126"/>
  <c r="BE130"/>
  <c r="BE141"/>
  <c r="BE142"/>
  <c r="BE126" i="4"/>
  <c r="BE127"/>
  <c r="BE125" i="5"/>
  <c r="BE133"/>
  <c r="BE139"/>
  <c r="BE150"/>
  <c r="J116" i="6"/>
  <c r="BE124"/>
  <c r="BE130"/>
  <c r="BE140"/>
  <c r="BE155"/>
  <c r="BE178"/>
  <c r="BE132" i="3"/>
  <c r="E85" i="4"/>
  <c r="BE125"/>
  <c r="E111" i="5"/>
  <c r="J120"/>
  <c r="BE129"/>
  <c r="BE137"/>
  <c r="BE143"/>
  <c r="BE146"/>
  <c r="BE155"/>
  <c r="BE161"/>
  <c r="E85" i="6"/>
  <c r="J94"/>
  <c r="BE134"/>
  <c r="BE136"/>
  <c r="BE141"/>
  <c r="E85" i="2"/>
  <c r="J94"/>
  <c r="J119"/>
  <c r="BE128"/>
  <c r="BE134"/>
  <c r="BE140"/>
  <c r="E111" i="3"/>
  <c r="BE127"/>
  <c r="BE134"/>
  <c r="BE143"/>
  <c r="J94" i="4"/>
  <c r="BE128"/>
  <c r="J117" i="5"/>
  <c r="BE138"/>
  <c r="BE154"/>
  <c r="BE126" i="6"/>
  <c r="BE143"/>
  <c r="BE145"/>
  <c r="BE147"/>
  <c r="BE149"/>
  <c r="BE151"/>
  <c r="BE163"/>
  <c r="BE165"/>
  <c r="BE174"/>
  <c r="BE176"/>
  <c r="BE180"/>
  <c r="BE129" i="2"/>
  <c r="BE132"/>
  <c r="BE135"/>
  <c r="BE139"/>
  <c r="BE141"/>
  <c r="BE128" i="3"/>
  <c r="BE136"/>
  <c r="J91" i="4"/>
  <c r="BE159" i="5"/>
  <c r="BK160"/>
  <c r="J160"/>
  <c r="J101" s="1"/>
  <c r="BE132" i="6"/>
  <c r="BE153"/>
  <c r="BE157"/>
  <c r="BE159"/>
  <c r="BE161"/>
  <c r="BE168"/>
  <c r="BE170"/>
  <c r="J36" i="2"/>
  <c r="AW96" i="1"/>
  <c r="F39" i="3"/>
  <c r="BD97" i="1"/>
  <c r="F38" i="4"/>
  <c r="BC99" i="1"/>
  <c r="BC98" s="1"/>
  <c r="AY98" s="1"/>
  <c r="F37" i="5"/>
  <c r="BB101" i="1"/>
  <c r="F38" i="3"/>
  <c r="BC97" i="1"/>
  <c r="F36" i="4"/>
  <c r="BA99" i="1"/>
  <c r="BA98" s="1"/>
  <c r="AW98" s="1"/>
  <c r="F38" i="5"/>
  <c r="BC101" i="1"/>
  <c r="F36" i="6"/>
  <c r="BA102" i="1"/>
  <c r="F37" i="3"/>
  <c r="BB97" i="1"/>
  <c r="J36" i="4"/>
  <c r="AW99" i="1"/>
  <c r="J36" i="6"/>
  <c r="AW102" i="1"/>
  <c r="F36" i="2"/>
  <c r="BA96" i="1"/>
  <c r="F37" i="4"/>
  <c r="BB99" i="1"/>
  <c r="BB98" s="1"/>
  <c r="AX98" s="1"/>
  <c r="F39" i="5"/>
  <c r="BD101" i="1"/>
  <c r="F39" i="2"/>
  <c r="BD96" i="1"/>
  <c r="F36" i="3"/>
  <c r="BA97" i="1"/>
  <c r="F37" i="2"/>
  <c r="BB96" i="1" s="1"/>
  <c r="F38" i="6"/>
  <c r="BC102" i="1" s="1"/>
  <c r="F39" i="6"/>
  <c r="BD102" i="1" s="1"/>
  <c r="F39" i="4"/>
  <c r="BD99" i="1" s="1"/>
  <c r="BD98" s="1"/>
  <c r="J36" i="5"/>
  <c r="AW101" i="1"/>
  <c r="F38" i="2"/>
  <c r="BC96" i="1"/>
  <c r="J36" i="3"/>
  <c r="AW97" i="1"/>
  <c r="F36" i="5"/>
  <c r="BA101" i="1"/>
  <c r="F37" i="6"/>
  <c r="BB102" i="1"/>
  <c r="AS94"/>
  <c r="P122" i="6" l="1"/>
  <c r="AU102" i="1" s="1"/>
  <c r="AU100" s="1"/>
  <c r="R130" i="2"/>
  <c r="R124" i="3"/>
  <c r="R123"/>
  <c r="R123" i="5"/>
  <c r="P124" i="3"/>
  <c r="P123" s="1"/>
  <c r="AU97" i="1" s="1"/>
  <c r="T130" i="2"/>
  <c r="T125" s="1"/>
  <c r="R125"/>
  <c r="T124" i="3"/>
  <c r="T123" s="1"/>
  <c r="T122" i="6"/>
  <c r="P130" i="2"/>
  <c r="P125"/>
  <c r="AU96" i="1" s="1"/>
  <c r="BK123" i="3"/>
  <c r="J123" s="1"/>
  <c r="J98" s="1"/>
  <c r="BK123" i="5"/>
  <c r="J123" s="1"/>
  <c r="J98" s="1"/>
  <c r="BK126" i="2"/>
  <c r="J126" s="1"/>
  <c r="J99" s="1"/>
  <c r="J125" i="3"/>
  <c r="J100"/>
  <c r="BK123" i="4"/>
  <c r="BK122" s="1"/>
  <c r="J122" s="1"/>
  <c r="J98" s="1"/>
  <c r="BK122" i="6"/>
  <c r="J122" s="1"/>
  <c r="J32" s="1"/>
  <c r="AG102" i="1" s="1"/>
  <c r="BK130" i="2"/>
  <c r="J130"/>
  <c r="J101" s="1"/>
  <c r="BC100" i="1"/>
  <c r="AY100" s="1"/>
  <c r="F35" i="2"/>
  <c r="AZ96" i="1"/>
  <c r="J35" i="3"/>
  <c r="AV97" i="1" s="1"/>
  <c r="AT97" s="1"/>
  <c r="J35" i="5"/>
  <c r="AV101" i="1" s="1"/>
  <c r="AT101" s="1"/>
  <c r="J35" i="2"/>
  <c r="AV96" i="1"/>
  <c r="AT96" s="1"/>
  <c r="F35" i="5"/>
  <c r="AZ101" i="1" s="1"/>
  <c r="F35" i="6"/>
  <c r="AZ102" i="1" s="1"/>
  <c r="BC95"/>
  <c r="AY95" s="1"/>
  <c r="J35" i="4"/>
  <c r="AV99" i="1" s="1"/>
  <c r="AT99" s="1"/>
  <c r="J35" i="6"/>
  <c r="AV102" i="1"/>
  <c r="AT102" s="1"/>
  <c r="BA95"/>
  <c r="AW95"/>
  <c r="BD100"/>
  <c r="F35" i="3"/>
  <c r="AZ97" i="1" s="1"/>
  <c r="BA100"/>
  <c r="AW100"/>
  <c r="BD95"/>
  <c r="BD94" s="1"/>
  <c r="W33" s="1"/>
  <c r="F35" i="4"/>
  <c r="AZ99" i="1" s="1"/>
  <c r="AZ98" s="1"/>
  <c r="AV98" s="1"/>
  <c r="AT98" s="1"/>
  <c r="BB95"/>
  <c r="AX95" s="1"/>
  <c r="BB100"/>
  <c r="AX100"/>
  <c r="J41" i="6" l="1"/>
  <c r="BK125" i="2"/>
  <c r="J125" s="1"/>
  <c r="J98" s="1"/>
  <c r="J123" i="4"/>
  <c r="J99"/>
  <c r="J98" i="6"/>
  <c r="AN102" i="1"/>
  <c r="AZ95"/>
  <c r="AV95"/>
  <c r="AT95" s="1"/>
  <c r="AZ100"/>
  <c r="AV100" s="1"/>
  <c r="AT100" s="1"/>
  <c r="J32" i="4"/>
  <c r="AG99" i="1"/>
  <c r="AN99"/>
  <c r="BC94"/>
  <c r="AY94" s="1"/>
  <c r="AU95"/>
  <c r="AU94" s="1"/>
  <c r="BB94"/>
  <c r="W31" s="1"/>
  <c r="J32" i="3"/>
  <c r="AG97" i="1" s="1"/>
  <c r="AN97" s="1"/>
  <c r="BA94"/>
  <c r="W30"/>
  <c r="J32" i="5"/>
  <c r="AG101" i="1"/>
  <c r="AN101" s="1"/>
  <c r="J41" i="3" l="1"/>
  <c r="J41" i="4"/>
  <c r="J41" i="5"/>
  <c r="AZ94" i="1"/>
  <c r="AV94"/>
  <c r="AK29"/>
  <c r="AG98"/>
  <c r="AN98" s="1"/>
  <c r="J32" i="2"/>
  <c r="AG96" i="1"/>
  <c r="AN96" s="1"/>
  <c r="AX94"/>
  <c r="W32"/>
  <c r="AW94"/>
  <c r="AK30" s="1"/>
  <c r="AG100"/>
  <c r="AN100"/>
  <c r="J41" i="2" l="1"/>
  <c r="AT94" i="1"/>
  <c r="W29"/>
  <c r="AG95"/>
  <c r="AN95"/>
  <c r="AG94" l="1"/>
  <c r="AK26" s="1"/>
  <c r="AK35" s="1"/>
  <c r="AN94" l="1"/>
</calcChain>
</file>

<file path=xl/sharedStrings.xml><?xml version="1.0" encoding="utf-8"?>
<sst xmlns="http://schemas.openxmlformats.org/spreadsheetml/2006/main" count="2424" uniqueCount="406">
  <si>
    <t>Export Komplet</t>
  </si>
  <si>
    <t/>
  </si>
  <si>
    <t>2.0</t>
  </si>
  <si>
    <t>False</t>
  </si>
  <si>
    <t>{f1783adb-6d80-4c53-a431-99611dc48ee2}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</si>
  <si>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</si>
  <si>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</si>
  <si>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</si>
  <si>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</si>
  <si>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</si>
  <si>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</si>
  <si>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</si>
  <si>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</si>
  <si>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ZL5-SO01</t>
  </si>
  <si>
    <t>Stavba:</t>
  </si>
  <si>
    <t>ZL5 - SO 01 - BYT - Stavební úpravy a přístavba komunitního centra BETÉL</t>
  </si>
  <si>
    <t>KSO:</t>
  </si>
  <si>
    <t>CC-CZ:</t>
  </si>
  <si>
    <t>Místo:</t>
  </si>
  <si>
    <t xml:space="preserve"> </t>
  </si>
  <si>
    <t>Datum:</t>
  </si>
  <si>
    <t>4.6.2020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</si>
  <si>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</si>
  <si>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</si>
  <si>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</si>
  <si>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</si>
  <si>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</si>
  <si>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</si>
  <si>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</si>
  <si>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</si>
  <si>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</si>
  <si>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</si>
  <si>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</si>
  <si>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</si>
  <si>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</si>
  <si>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</si>
  <si>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</si>
  <si>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</si>
  <si>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</si>
  <si>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</si>
  <si>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</si>
  <si>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</si>
  <si>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</si>
  <si>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</si>
  <si>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</si>
  <si>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</si>
  <si>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</si>
  <si>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</si>
  <si>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</si>
  <si>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</si>
  <si>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</si>
  <si>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</si>
  <si>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</si>
  <si>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</si>
  <si>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</si>
  <si>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</si>
  <si>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</si>
  <si>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</si>
  <si>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</si>
  <si>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</si>
  <si>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</si>
  <si>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</si>
  <si>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</si>
  <si>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</si>
  <si>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</si>
  <si>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</si>
  <si>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</si>
  <si>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</si>
  <si>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</si>
  <si>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</si>
  <si>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</si>
  <si>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</si>
  <si>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</si>
  <si>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</si>
  <si>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BYT- Změna č.20</t>
  </si>
  <si>
    <t>Vnitřní dveře + obložkové zárubně</t>
  </si>
  <si>
    <t>STA</t>
  </si>
  <si>
    <t>1</t>
  </si>
  <si>
    <t>{4b320d90-767d-48ba-8939-1c59d8ccb215}</t>
  </si>
  <si>
    <t>2</t>
  </si>
  <si>
    <t>/</t>
  </si>
  <si>
    <t>Méněpráce</t>
  </si>
  <si>
    <t>Soupis</t>
  </si>
  <si>
    <t>{6a7e143c-e178-4481-8689-3f9619fe33d6}</t>
  </si>
  <si>
    <t>Vícepráce</t>
  </si>
  <si>
    <t>{93bcd424-c1ac-4ba0-8de6-bbf160bde7f5}</t>
  </si>
  <si>
    <t>BYT- Změna č.23</t>
  </si>
  <si>
    <t>Vnitřní žaluzie</t>
  </si>
  <si>
    <t>{5ec9db94-6d15-432b-a8a1-92999d2c99cd}</t>
  </si>
  <si>
    <t>{b849b144-4475-426e-ba0d-08568769ce91}</t>
  </si>
  <si>
    <t>BYT- Změna č.26</t>
  </si>
  <si>
    <t>Elektroinstalace</t>
  </si>
  <si>
    <t>{12fed884-134d-4256-b909-b6387f00ce87}</t>
  </si>
  <si>
    <t>{b5d5f9ab-b765-438e-8129-93eb3b7554a0}</t>
  </si>
  <si>
    <t>{10bfa679-6d9d-48fc-a325-6bb1e9147929}</t>
  </si>
  <si>
    <t>KRYCÍ LIST SOUPISU PRACÍ</t>
  </si>
  <si>
    <t>Objekt:</t>
  </si>
  <si>
    <t>BYT- Změna č.20 - Vnitřní dveře + obložkové zárubně</t>
  </si>
  <si>
    <t>Soupis:</t>
  </si>
  <si>
    <t>Méněpráce - Vnitřní dveře + obložkové zárubně</t>
  </si>
  <si>
    <t xml:space="preserve">Bezručova čp.503, Chrastava </t>
  </si>
  <si>
    <t>Sbor JB v Chrastavě, Bezručova 503, 46331 Chrastav</t>
  </si>
  <si>
    <t>03210910</t>
  </si>
  <si>
    <t>TOMIVOS s.r.o.</t>
  </si>
  <si>
    <t>CZ03210910</t>
  </si>
  <si>
    <t>FS Vision, s.r.o. IČ: 22792902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</si>
  <si>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</si>
  <si>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</si>
  <si>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</si>
  <si>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</si>
  <si>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</si>
  <si>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</si>
  <si>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</si>
  <si>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</si>
  <si>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766 - Konstrukce truhlářské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</si>
  <si>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</si>
  <si>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</si>
  <si>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</si>
  <si>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</si>
  <si>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</si>
  <si>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</si>
  <si>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</si>
  <si>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</si>
  <si>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</si>
  <si>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</si>
  <si>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</si>
  <si>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</si>
  <si>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</si>
  <si>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</si>
  <si>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</si>
  <si>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</si>
  <si>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</si>
  <si>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</si>
  <si>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</si>
  <si>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</si>
  <si>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642944121</t>
  </si>
  <si>
    <t>Osazování ocelových zárubní dodatečné pl do 2,5 m2</t>
  </si>
  <si>
    <t>kus</t>
  </si>
  <si>
    <t>4</t>
  </si>
  <si>
    <t>1998990293</t>
  </si>
  <si>
    <t>M</t>
  </si>
  <si>
    <t>553312240</t>
  </si>
  <si>
    <t>zárubeň ocelová s drážkou pro těsnění H 160 DV 900 L/P</t>
  </si>
  <si>
    <t>8</t>
  </si>
  <si>
    <t>2051288045</t>
  </si>
  <si>
    <t>PSV</t>
  </si>
  <si>
    <t>Práce a dodávky PSV</t>
  </si>
  <si>
    <t>766</t>
  </si>
  <si>
    <t>Konstrukce truhlářské</t>
  </si>
  <si>
    <t>3</t>
  </si>
  <si>
    <t>766660002</t>
  </si>
  <si>
    <t>Montáž dveřních křídel otvíravých 1křídlových š přes 0,8 m do ocelové zárubně</t>
  </si>
  <si>
    <t>16</t>
  </si>
  <si>
    <t>-1583408570</t>
  </si>
  <si>
    <t>61162936R</t>
  </si>
  <si>
    <t>dveře vnitřní hladké laminované plné 1křídlé 90x197 cm včetně kování  - dle označení 25/L</t>
  </si>
  <si>
    <t>32</t>
  </si>
  <si>
    <t>553431655</t>
  </si>
  <si>
    <t>5</t>
  </si>
  <si>
    <t>6116021R17</t>
  </si>
  <si>
    <t>příplatek za bezpečnostní vložku pro systém centrálního klíče + centrální klíč do vložky</t>
  </si>
  <si>
    <t>1822010726</t>
  </si>
  <si>
    <t>766660351</t>
  </si>
  <si>
    <t>Montáž posuvných dveří jednokřídlových průchozí šířky do 800 mm do pojezdu na stěnu</t>
  </si>
  <si>
    <t>1165219907</t>
  </si>
  <si>
    <t>7</t>
  </si>
  <si>
    <t>61160162R</t>
  </si>
  <si>
    <t xml:space="preserve">dveře dřevěné vnitřní hladké plné 1křídlové posuvné včetně horního AL pojezdu a kování - komplet dle E05 </t>
  </si>
  <si>
    <t>-470026393</t>
  </si>
  <si>
    <t>783</t>
  </si>
  <si>
    <t>Dokončovací práce - nátěry</t>
  </si>
  <si>
    <t>783306801</t>
  </si>
  <si>
    <t>Odstranění nátěru ze zámečnických konstrukcí obroušením</t>
  </si>
  <si>
    <t>m2</t>
  </si>
  <si>
    <t>-1791510319</t>
  </si>
  <si>
    <t>9</t>
  </si>
  <si>
    <t>783314201</t>
  </si>
  <si>
    <t>Základní antikorozní jednonásobný syntetický standardní nátěr zámečnických konstrukcí</t>
  </si>
  <si>
    <t>1763024803</t>
  </si>
  <si>
    <t>10</t>
  </si>
  <si>
    <t>783315101</t>
  </si>
  <si>
    <t>Mezinátěr jednonásobný syntetický standardní zámečnických konstrukcí</t>
  </si>
  <si>
    <t>-1758712429</t>
  </si>
  <si>
    <t>11</t>
  </si>
  <si>
    <t>783317101</t>
  </si>
  <si>
    <t>Krycí jednonásobný syntetický standardní nátěr zámečnických konstrukcí</t>
  </si>
  <si>
    <t>-141136578</t>
  </si>
  <si>
    <t>Vícepráce - Vnitřní dveře + obložkové zárubně</t>
  </si>
  <si>
    <t>766660171</t>
  </si>
  <si>
    <t>Montáž dveřních křídel otvíravých 1křídlových š do 0,8 m do obložkové zárubně</t>
  </si>
  <si>
    <t>354668292</t>
  </si>
  <si>
    <t>611602R-18</t>
  </si>
  <si>
    <t>dveře dřevěné vnitřní 1křídlové 700*1970mm, bílé, kazetové, horní třetina sklo mat, kování COBRA ORION</t>
  </si>
  <si>
    <t>136475507</t>
  </si>
  <si>
    <t>766682111</t>
  </si>
  <si>
    <t>Montáž zárubní obložkových pro dveře jednokřídlové tl stěny do 200 mm</t>
  </si>
  <si>
    <t>2087602462</t>
  </si>
  <si>
    <t>VV</t>
  </si>
  <si>
    <t>61182258</t>
  </si>
  <si>
    <t>zárubeň obložková pro dveře 1křídlové 60,70,80,90x197cm tl 6-20cm,dub,buk</t>
  </si>
  <si>
    <t>-759827154</t>
  </si>
  <si>
    <t>783101201</t>
  </si>
  <si>
    <t>Hrubé obroušení podkladu truhlářských konstrukcí před provedením nátěru</t>
  </si>
  <si>
    <t>CS ÚRS 2020 01</t>
  </si>
  <si>
    <t>-2060195872</t>
  </si>
  <si>
    <t>15,436"po kitování a lepení</t>
  </si>
  <si>
    <t>783101205</t>
  </si>
  <si>
    <t>Dekorativní obroušení podkladu truhlářských konstrukcí před provedením nátěru</t>
  </si>
  <si>
    <t>1241415717</t>
  </si>
  <si>
    <t>15,436"po prvním nátěru</t>
  </si>
  <si>
    <t>783106807</t>
  </si>
  <si>
    <t>Odstranění nátěrů z truhlářských konstrukcí odstraňovačem nátěrů</t>
  </si>
  <si>
    <t>-1272511199</t>
  </si>
  <si>
    <t>1,5*(0,98+0,05)*(1,97+0,025)*2"dveře mezi 304,305</t>
  </si>
  <si>
    <t>1,5*(0,85+0,05)*(1,97+0,025)*2"dveře mezi 305,306</t>
  </si>
  <si>
    <t>(2*0,1+0,2)*(2*1,97+0,98)+(2*0,1+0,2)*(1,97*2+0,85)"zárubně dveří</t>
  </si>
  <si>
    <t>Součet</t>
  </si>
  <si>
    <t>783114101</t>
  </si>
  <si>
    <t>Základní jednonásobný syntetický nátěr truhlářských konstrukcí</t>
  </si>
  <si>
    <t>788789676</t>
  </si>
  <si>
    <t>783117101</t>
  </si>
  <si>
    <t>Krycí jednonásobný syntetický nátěr truhlářských konstrukcí</t>
  </si>
  <si>
    <t>196318316</t>
  </si>
  <si>
    <t>783152114</t>
  </si>
  <si>
    <t>Lokální tmelení truhlářských konstrukcí včetně přebroušení polyesterovým tmelem plochy do 30%</t>
  </si>
  <si>
    <t>313639585</t>
  </si>
  <si>
    <t>BYT- Změna č.23 - Vnitřní žaluzie</t>
  </si>
  <si>
    <t>Méněpráce - Vnitřní žaluzie</t>
  </si>
  <si>
    <t xml:space="preserve">    786 - Dokončovací práce - čalounické úpravy</t>
  </si>
  <si>
    <t>786</t>
  </si>
  <si>
    <t>Dokončovací práce - čalounické úpravy</t>
  </si>
  <si>
    <t>786626111</t>
  </si>
  <si>
    <t xml:space="preserve">Montáž lamelové žaluzie vnitřní </t>
  </si>
  <si>
    <t>-837275936</t>
  </si>
  <si>
    <t>553462000</t>
  </si>
  <si>
    <t>AL žaluzie horizontální interiérové, bílé - dle PD</t>
  </si>
  <si>
    <t>1053171631</t>
  </si>
  <si>
    <t>998786102</t>
  </si>
  <si>
    <t>Přesun hmot tonážní pro čalounické úpravy v objektech v do 12 m</t>
  </si>
  <si>
    <t>t</t>
  </si>
  <si>
    <t>2099480677</t>
  </si>
  <si>
    <t>998786181</t>
  </si>
  <si>
    <t>Příplatek k přesunu hmot tonážní 786 prováděný bez použití mechanizace</t>
  </si>
  <si>
    <t>-1411513117</t>
  </si>
  <si>
    <t>BYT- Změna č.26 - Elektroinstalace</t>
  </si>
  <si>
    <t>Méněpráce - Elektroinstalace</t>
  </si>
  <si>
    <t>D2 - 2 - Materiál elektromontážní</t>
  </si>
  <si>
    <t>D4 - 4 - Elektromontáže</t>
  </si>
  <si>
    <t>D6 - 6 - Ostatní náklady</t>
  </si>
  <si>
    <t>D2</t>
  </si>
  <si>
    <t>2 - Materiál elektromontážní</t>
  </si>
  <si>
    <t>420111</t>
  </si>
  <si>
    <t>zásuvka 2násobná 16A/250V Classic 5512-2249</t>
  </si>
  <si>
    <t>ks</t>
  </si>
  <si>
    <t>520718601</t>
  </si>
  <si>
    <t>-127*0,05"dle SOD</t>
  </si>
  <si>
    <t>105*0,05"dle skutečnosti</t>
  </si>
  <si>
    <t>452212</t>
  </si>
  <si>
    <t>tlač.ovladač 3553-91289B1/10A s doutnavkou</t>
  </si>
  <si>
    <t>1623846604</t>
  </si>
  <si>
    <t>-61*0,05"dle SOD</t>
  </si>
  <si>
    <t>37*0,05"dle SOD</t>
  </si>
  <si>
    <t>513362</t>
  </si>
  <si>
    <t>svítidlo zář.grifon-T5-D/I-139-DL-EP,1x39W,IP20</t>
  </si>
  <si>
    <t>1309673880</t>
  </si>
  <si>
    <t>-137*0,05"SOD</t>
  </si>
  <si>
    <t>91*0,05"skutečnost</t>
  </si>
  <si>
    <t>592122</t>
  </si>
  <si>
    <t>zářivka T5</t>
  </si>
  <si>
    <t>-438594344</t>
  </si>
  <si>
    <t>513311</t>
  </si>
  <si>
    <t>svítidlo zářivkové 18W,230V,sezásuvkou a vypínačem</t>
  </si>
  <si>
    <t>2147265151</t>
  </si>
  <si>
    <t>551111</t>
  </si>
  <si>
    <t>nouzové svítidlo IRIS-P-led-Em,dočasné-3hod.IP20</t>
  </si>
  <si>
    <t>543075771</t>
  </si>
  <si>
    <t>-64*0,05"dle SOD</t>
  </si>
  <si>
    <t>48*0,05"dle skutečnosti</t>
  </si>
  <si>
    <t>551111.1</t>
  </si>
  <si>
    <t>nouzové svítidlo LED ViktorW131/LED/EM-300</t>
  </si>
  <si>
    <t>1435846529</t>
  </si>
  <si>
    <t>-0,3"dle SOD</t>
  </si>
  <si>
    <t>D4</t>
  </si>
  <si>
    <t>4 - Elektromontáže</t>
  </si>
  <si>
    <t>210111012</t>
  </si>
  <si>
    <t>zásuvka domovní zapuštěná vč.zapojení průběžně</t>
  </si>
  <si>
    <t>1912189681</t>
  </si>
  <si>
    <t>210201001</t>
  </si>
  <si>
    <t>svítidlo zářivkové bytové stropní/1 zdroj</t>
  </si>
  <si>
    <t>451067077</t>
  </si>
  <si>
    <t>261552219</t>
  </si>
  <si>
    <t>210200045</t>
  </si>
  <si>
    <t>svítidlo orientační</t>
  </si>
  <si>
    <t>1956351245</t>
  </si>
  <si>
    <t>12</t>
  </si>
  <si>
    <t>210200045.1</t>
  </si>
  <si>
    <t>svítidlo LED orientační</t>
  </si>
  <si>
    <t>1042075789</t>
  </si>
  <si>
    <t>D6</t>
  </si>
  <si>
    <t>6 - Ostatní náklady</t>
  </si>
  <si>
    <t>13</t>
  </si>
  <si>
    <t>219003511</t>
  </si>
  <si>
    <t>omítka na stropě/jednotl.plocha do 0,09m2/vč.malty</t>
  </si>
  <si>
    <t>-298106937</t>
  </si>
  <si>
    <t>-25"dle SOD</t>
  </si>
  <si>
    <t>Vícepráce - Elektroinstalace</t>
  </si>
  <si>
    <t>410021.1</t>
  </si>
  <si>
    <t>přepínač 10A/250V řaz.1</t>
  </si>
  <si>
    <t>-426142812</t>
  </si>
  <si>
    <t>36*0,05</t>
  </si>
  <si>
    <t>410021</t>
  </si>
  <si>
    <t>přepínač 10A/250Vstř sériový 3553-05289 řaz.5</t>
  </si>
  <si>
    <t>871773206</t>
  </si>
  <si>
    <t>-0,05"SOD</t>
  </si>
  <si>
    <t>7*0,05"skutečnost</t>
  </si>
  <si>
    <t>420111.1</t>
  </si>
  <si>
    <t>zásuvka jednoduchá</t>
  </si>
  <si>
    <t>-251036154</t>
  </si>
  <si>
    <t>92*0,05</t>
  </si>
  <si>
    <t>452212.1</t>
  </si>
  <si>
    <t>tlač.ovladač bezdrátové set</t>
  </si>
  <si>
    <t>-1886587048</t>
  </si>
  <si>
    <t>13*0,05</t>
  </si>
  <si>
    <t>452212.2</t>
  </si>
  <si>
    <t>čidlo pohybu 230V/10A</t>
  </si>
  <si>
    <t>-1240590827</t>
  </si>
  <si>
    <t>2*0,05</t>
  </si>
  <si>
    <t>513313</t>
  </si>
  <si>
    <t>svítidlo s mikrovlnným poh.čidlem Wictor W141-B1</t>
  </si>
  <si>
    <t>-1996893449</t>
  </si>
  <si>
    <t>-47*0,05"dle SOD</t>
  </si>
  <si>
    <t>49*0,05"skutečnost</t>
  </si>
  <si>
    <t>900011</t>
  </si>
  <si>
    <t>led žárovka led.e27/230V,teple bílá 12W</t>
  </si>
  <si>
    <t>-1674579076</t>
  </si>
  <si>
    <t>5133131</t>
  </si>
  <si>
    <t>Svítidlo přisazené hranaté malé LED 18W</t>
  </si>
  <si>
    <t>-108644046</t>
  </si>
  <si>
    <t>7*0,05</t>
  </si>
  <si>
    <t>5133132</t>
  </si>
  <si>
    <t>Svítidlo přisazené hranaté velké LED 25W</t>
  </si>
  <si>
    <t>1236764630</t>
  </si>
  <si>
    <t>5133133</t>
  </si>
  <si>
    <t>Svítidlo přisazené hranaté velké šedé LED 30W</t>
  </si>
  <si>
    <t>1717997253</t>
  </si>
  <si>
    <t>8*0,05</t>
  </si>
  <si>
    <t>5133134</t>
  </si>
  <si>
    <t>Svítidlo LED přisazené válec</t>
  </si>
  <si>
    <t>859860723</t>
  </si>
  <si>
    <t>5133135</t>
  </si>
  <si>
    <t>Venkovní nástěnné svítidlo LED</t>
  </si>
  <si>
    <t>-1263957813</t>
  </si>
  <si>
    <t>10*0,05</t>
  </si>
  <si>
    <t>5133136</t>
  </si>
  <si>
    <t>Venkovní nástěnné orientační  LED 9W</t>
  </si>
  <si>
    <t>227008995</t>
  </si>
  <si>
    <t>14</t>
  </si>
  <si>
    <t>5133137</t>
  </si>
  <si>
    <t>Svítidlo vestavné LED 600*600</t>
  </si>
  <si>
    <t>745500053</t>
  </si>
  <si>
    <t>12*0,05</t>
  </si>
  <si>
    <t>5133138</t>
  </si>
  <si>
    <t>Svítidlo přisazené LED 600*600</t>
  </si>
  <si>
    <t>1772891252</t>
  </si>
  <si>
    <t>4*0,05</t>
  </si>
  <si>
    <t>5133139</t>
  </si>
  <si>
    <t>Svítidlo pod linku</t>
  </si>
  <si>
    <t>1465222329</t>
  </si>
  <si>
    <t>17</t>
  </si>
  <si>
    <t>5133139.1</t>
  </si>
  <si>
    <t>Svítidla průmyslová 2*36W</t>
  </si>
  <si>
    <t>-1189099361</t>
  </si>
  <si>
    <t>18</t>
  </si>
  <si>
    <t>5133139.2</t>
  </si>
  <si>
    <t>LED rampa (celé ramenop)</t>
  </si>
  <si>
    <t>1505948966</t>
  </si>
  <si>
    <t>3*4*0,05</t>
  </si>
  <si>
    <t>19</t>
  </si>
  <si>
    <t>5133139.3</t>
  </si>
  <si>
    <t>Svítidlo - lustr do mč.104 - salonek</t>
  </si>
  <si>
    <t>1253082889</t>
  </si>
  <si>
    <t>1*0,05</t>
  </si>
  <si>
    <t>20</t>
  </si>
  <si>
    <t>5133139.4</t>
  </si>
  <si>
    <t>Svítidlo - vstup do sálu</t>
  </si>
  <si>
    <t>-1642703092</t>
  </si>
  <si>
    <t>410021.11</t>
  </si>
  <si>
    <t>-1356939087</t>
  </si>
  <si>
    <t>22</t>
  </si>
  <si>
    <t>210110043</t>
  </si>
  <si>
    <t>přepínač zapuštěný vč.zapojení sériový/řazení 5-5A</t>
  </si>
  <si>
    <t>-748865458</t>
  </si>
  <si>
    <t>23</t>
  </si>
  <si>
    <t>420111.11</t>
  </si>
  <si>
    <t>228742214</t>
  </si>
  <si>
    <t>24</t>
  </si>
  <si>
    <t>452212.11</t>
  </si>
  <si>
    <t>1483058775</t>
  </si>
  <si>
    <t>25</t>
  </si>
  <si>
    <t>452212.21</t>
  </si>
  <si>
    <t>1653903675</t>
  </si>
  <si>
    <t>26</t>
  </si>
  <si>
    <t>210201001.1</t>
  </si>
  <si>
    <t>svítidlo led</t>
  </si>
  <si>
    <t>435299985</t>
  </si>
  <si>
    <t>(49+7+7+8+2+10+8+12+4+4+2+12+2)*0,05"skutečnost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</si>
</sst>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5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211" t="s">
        <v>13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213" t="s">
        <v>15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29</v>
      </c>
      <c r="AR22" s="19"/>
    </row>
    <row r="23" spans="1:71" s="1" customFormat="1" ht="16.5" customHeight="1">
      <c r="B23" s="19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5">
        <f>ROUND(AG94,2)</f>
        <v>-8765.31</v>
      </c>
      <c r="AL26" s="216"/>
      <c r="AM26" s="216"/>
      <c r="AN26" s="216"/>
      <c r="AO26" s="216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7" t="s">
        <v>31</v>
      </c>
      <c r="M28" s="217"/>
      <c r="N28" s="217"/>
      <c r="O28" s="217"/>
      <c r="P28" s="217"/>
      <c r="Q28" s="28"/>
      <c r="R28" s="28"/>
      <c r="S28" s="28"/>
      <c r="T28" s="28"/>
      <c r="U28" s="28"/>
      <c r="V28" s="28"/>
      <c r="W28" s="217" t="s">
        <v>32</v>
      </c>
      <c r="X28" s="217"/>
      <c r="Y28" s="217"/>
      <c r="Z28" s="217"/>
      <c r="AA28" s="217"/>
      <c r="AB28" s="217"/>
      <c r="AC28" s="217"/>
      <c r="AD28" s="217"/>
      <c r="AE28" s="217"/>
      <c r="AF28" s="28"/>
      <c r="AG28" s="28"/>
      <c r="AH28" s="28"/>
      <c r="AI28" s="28"/>
      <c r="AJ28" s="28"/>
      <c r="AK28" s="217" t="s">
        <v>33</v>
      </c>
      <c r="AL28" s="217"/>
      <c r="AM28" s="217"/>
      <c r="AN28" s="217"/>
      <c r="AO28" s="217"/>
      <c r="AP28" s="28"/>
      <c r="AQ28" s="28"/>
      <c r="AR28" s="29"/>
      <c r="BE28" s="28"/>
    </row>
    <row r="29" spans="1:71" s="3" customFormat="1" ht="14.45" customHeight="1">
      <c r="B29" s="33"/>
      <c r="D29" s="25" t="s">
        <v>34</v>
      </c>
      <c r="F29" s="25" t="s">
        <v>35</v>
      </c>
      <c r="L29" s="218">
        <v>0.21</v>
      </c>
      <c r="M29" s="219"/>
      <c r="N29" s="219"/>
      <c r="O29" s="219"/>
      <c r="P29" s="219"/>
      <c r="W29" s="220">
        <f>ROUND(AZ94, 2)</f>
        <v>-8765.31</v>
      </c>
      <c r="X29" s="219"/>
      <c r="Y29" s="219"/>
      <c r="Z29" s="219"/>
      <c r="AA29" s="219"/>
      <c r="AB29" s="219"/>
      <c r="AC29" s="219"/>
      <c r="AD29" s="219"/>
      <c r="AE29" s="219"/>
      <c r="AK29" s="220">
        <f>ROUND(AV94, 2)</f>
        <v>-1840.72</v>
      </c>
      <c r="AL29" s="219"/>
      <c r="AM29" s="219"/>
      <c r="AN29" s="219"/>
      <c r="AO29" s="219"/>
      <c r="AR29" s="33"/>
    </row>
    <row r="30" spans="1:71" s="3" customFormat="1" ht="14.45" customHeight="1">
      <c r="B30" s="33"/>
      <c r="F30" s="25" t="s">
        <v>36</v>
      </c>
      <c r="L30" s="218">
        <v>0.15</v>
      </c>
      <c r="M30" s="219"/>
      <c r="N30" s="219"/>
      <c r="O30" s="219"/>
      <c r="P30" s="219"/>
      <c r="W30" s="220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20">
        <f>ROUND(AW94, 2)</f>
        <v>0</v>
      </c>
      <c r="AL30" s="219"/>
      <c r="AM30" s="219"/>
      <c r="AN30" s="219"/>
      <c r="AO30" s="219"/>
      <c r="AR30" s="33"/>
    </row>
    <row r="31" spans="1:71" s="3" customFormat="1" ht="14.45" hidden="1" customHeight="1">
      <c r="B31" s="33"/>
      <c r="F31" s="25" t="s">
        <v>37</v>
      </c>
      <c r="L31" s="218">
        <v>0.21</v>
      </c>
      <c r="M31" s="219"/>
      <c r="N31" s="219"/>
      <c r="O31" s="219"/>
      <c r="P31" s="219"/>
      <c r="W31" s="220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20">
        <v>0</v>
      </c>
      <c r="AL31" s="219"/>
      <c r="AM31" s="219"/>
      <c r="AN31" s="219"/>
      <c r="AO31" s="219"/>
      <c r="AR31" s="33"/>
    </row>
    <row r="32" spans="1:71" s="3" customFormat="1" ht="14.45" hidden="1" customHeight="1">
      <c r="B32" s="33"/>
      <c r="F32" s="25" t="s">
        <v>38</v>
      </c>
      <c r="L32" s="218">
        <v>0.15</v>
      </c>
      <c r="M32" s="219"/>
      <c r="N32" s="219"/>
      <c r="O32" s="219"/>
      <c r="P32" s="219"/>
      <c r="W32" s="220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20">
        <v>0</v>
      </c>
      <c r="AL32" s="219"/>
      <c r="AM32" s="219"/>
      <c r="AN32" s="219"/>
      <c r="AO32" s="219"/>
      <c r="AR32" s="33"/>
    </row>
    <row r="33" spans="1:57" s="3" customFormat="1" ht="14.45" hidden="1" customHeight="1">
      <c r="B33" s="33"/>
      <c r="F33" s="25" t="s">
        <v>39</v>
      </c>
      <c r="L33" s="218">
        <v>0</v>
      </c>
      <c r="M33" s="219"/>
      <c r="N33" s="219"/>
      <c r="O33" s="219"/>
      <c r="P33" s="219"/>
      <c r="W33" s="220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20">
        <v>0</v>
      </c>
      <c r="AL33" s="219"/>
      <c r="AM33" s="219"/>
      <c r="AN33" s="219"/>
      <c r="AO33" s="219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224" t="s">
        <v>42</v>
      </c>
      <c r="Y35" s="222"/>
      <c r="Z35" s="222"/>
      <c r="AA35" s="222"/>
      <c r="AB35" s="222"/>
      <c r="AC35" s="36"/>
      <c r="AD35" s="36"/>
      <c r="AE35" s="36"/>
      <c r="AF35" s="36"/>
      <c r="AG35" s="36"/>
      <c r="AH35" s="36"/>
      <c r="AI35" s="36"/>
      <c r="AJ35" s="36"/>
      <c r="AK35" s="221">
        <f>SUM(AK26:AK33)</f>
        <v>-10606.029999999999</v>
      </c>
      <c r="AL35" s="222"/>
      <c r="AM35" s="222"/>
      <c r="AN35" s="222"/>
      <c r="AO35" s="223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8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28"/>
      <c r="B60" s="29"/>
      <c r="C60" s="28"/>
      <c r="D60" s="41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45</v>
      </c>
      <c r="AI60" s="31"/>
      <c r="AJ60" s="31"/>
      <c r="AK60" s="31"/>
      <c r="AL60" s="31"/>
      <c r="AM60" s="41" t="s">
        <v>46</v>
      </c>
      <c r="AN60" s="31"/>
      <c r="AO60" s="31"/>
      <c r="AP60" s="28"/>
      <c r="AQ60" s="28"/>
      <c r="AR60" s="29"/>
      <c r="BE60" s="28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28"/>
      <c r="B64" s="29"/>
      <c r="C64" s="28"/>
      <c r="D64" s="39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48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28"/>
      <c r="B75" s="29"/>
      <c r="C75" s="28"/>
      <c r="D75" s="41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45</v>
      </c>
      <c r="AI75" s="31"/>
      <c r="AJ75" s="31"/>
      <c r="AK75" s="31"/>
      <c r="AL75" s="31"/>
      <c r="AM75" s="41" t="s">
        <v>46</v>
      </c>
      <c r="AN75" s="31"/>
      <c r="AO75" s="31"/>
      <c r="AP75" s="28"/>
      <c r="AQ75" s="28"/>
      <c r="AR75" s="29"/>
      <c r="BE75" s="28"/>
    </row>
    <row r="76" spans="1:57" s="2" customFormat="1" ht="11.25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ZL5-SO01</v>
      </c>
      <c r="AR84" s="47"/>
    </row>
    <row r="85" spans="1:91" s="5" customFormat="1" ht="36.950000000000003" customHeight="1">
      <c r="B85" s="48"/>
      <c r="C85" s="49" t="s">
        <v>14</v>
      </c>
      <c r="L85" s="188" t="str">
        <f>K6</f>
        <v>ZL5 - SO 01 - BYT - Stavební úpravy a přístavba komunitního centra BETÉL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190" t="str">
        <f>IF(AN8= "","",AN8)</f>
        <v>4.6.2020</v>
      </c>
      <c r="AN87" s="190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191" t="str">
        <f>IF(E17="","",E17)</f>
        <v xml:space="preserve"> </v>
      </c>
      <c r="AN89" s="192"/>
      <c r="AO89" s="192"/>
      <c r="AP89" s="192"/>
      <c r="AQ89" s="28"/>
      <c r="AR89" s="29"/>
      <c r="AS89" s="193" t="s">
        <v>50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191" t="str">
        <f>IF(E20="","",E20)</f>
        <v xml:space="preserve"> </v>
      </c>
      <c r="AN90" s="192"/>
      <c r="AO90" s="192"/>
      <c r="AP90" s="192"/>
      <c r="AQ90" s="28"/>
      <c r="AR90" s="29"/>
      <c r="AS90" s="195"/>
      <c r="AT90" s="196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5"/>
      <c r="AT91" s="196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97" t="s">
        <v>51</v>
      </c>
      <c r="D92" s="198"/>
      <c r="E92" s="198"/>
      <c r="F92" s="198"/>
      <c r="G92" s="198"/>
      <c r="H92" s="56"/>
      <c r="I92" s="199" t="s">
        <v>52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1" t="s">
        <v>53</v>
      </c>
      <c r="AH92" s="198"/>
      <c r="AI92" s="198"/>
      <c r="AJ92" s="198"/>
      <c r="AK92" s="198"/>
      <c r="AL92" s="198"/>
      <c r="AM92" s="198"/>
      <c r="AN92" s="199" t="s">
        <v>54</v>
      </c>
      <c r="AO92" s="198"/>
      <c r="AP92" s="200"/>
      <c r="AQ92" s="57" t="s">
        <v>55</v>
      </c>
      <c r="AR92" s="29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9">
        <f>ROUND(AG95+AG98+AG100,2)</f>
        <v>-8765.31</v>
      </c>
      <c r="AH94" s="209"/>
      <c r="AI94" s="209"/>
      <c r="AJ94" s="209"/>
      <c r="AK94" s="209"/>
      <c r="AL94" s="209"/>
      <c r="AM94" s="209"/>
      <c r="AN94" s="210">
        <f t="shared" ref="AN94:AN102" si="0">SUM(AG94,AT94)</f>
        <v>-10606.029999999999</v>
      </c>
      <c r="AO94" s="210"/>
      <c r="AP94" s="210"/>
      <c r="AQ94" s="68" t="s">
        <v>1</v>
      </c>
      <c r="AR94" s="64"/>
      <c r="AS94" s="69">
        <f>ROUND(AS95+AS98+AS100,2)</f>
        <v>0</v>
      </c>
      <c r="AT94" s="70">
        <f t="shared" ref="AT94:AT102" si="1">ROUND(SUM(AV94:AW94),2)</f>
        <v>-1840.72</v>
      </c>
      <c r="AU94" s="71">
        <f>ROUND(AU95+AU98+AU100,5)</f>
        <v>15.59036</v>
      </c>
      <c r="AV94" s="70">
        <f>ROUND(AZ94*L29,2)</f>
        <v>-1840.72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ROUND(AZ95+AZ98+AZ100,2)</f>
        <v>-8765.31</v>
      </c>
      <c r="BA94" s="70">
        <f>ROUND(BA95+BA98+BA100,2)</f>
        <v>0</v>
      </c>
      <c r="BB94" s="70">
        <f>ROUND(BB95+BB98+BB100,2)</f>
        <v>0</v>
      </c>
      <c r="BC94" s="70">
        <f>ROUND(BC95+BC98+BC100,2)</f>
        <v>0</v>
      </c>
      <c r="BD94" s="72">
        <f>ROUND(BD95+BD98+BD100,2)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7" customFormat="1" ht="37.5" customHeight="1">
      <c r="B95" s="75"/>
      <c r="C95" s="76"/>
      <c r="D95" s="204" t="s">
        <v>74</v>
      </c>
      <c r="E95" s="204"/>
      <c r="F95" s="204"/>
      <c r="G95" s="204"/>
      <c r="H95" s="204"/>
      <c r="I95" s="77"/>
      <c r="J95" s="204" t="s">
        <v>75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5">
        <f>ROUND(SUM(AG96:AG97),2)</f>
        <v>-6068.45</v>
      </c>
      <c r="AH95" s="203"/>
      <c r="AI95" s="203"/>
      <c r="AJ95" s="203"/>
      <c r="AK95" s="203"/>
      <c r="AL95" s="203"/>
      <c r="AM95" s="203"/>
      <c r="AN95" s="202">
        <f t="shared" si="0"/>
        <v>-7342.82</v>
      </c>
      <c r="AO95" s="203"/>
      <c r="AP95" s="203"/>
      <c r="AQ95" s="78" t="s">
        <v>76</v>
      </c>
      <c r="AR95" s="75"/>
      <c r="AS95" s="79">
        <f>ROUND(SUM(AS96:AS97),2)</f>
        <v>0</v>
      </c>
      <c r="AT95" s="80">
        <f t="shared" si="1"/>
        <v>-1274.3699999999999</v>
      </c>
      <c r="AU95" s="81">
        <f>ROUND(SUM(AU96:AU97),5)</f>
        <v>15.59036</v>
      </c>
      <c r="AV95" s="80">
        <f>ROUND(AZ95*L29,2)</f>
        <v>-1274.3699999999999</v>
      </c>
      <c r="AW95" s="80">
        <f>ROUND(BA95*L30,2)</f>
        <v>0</v>
      </c>
      <c r="AX95" s="80">
        <f>ROUND(BB95*L29,2)</f>
        <v>0</v>
      </c>
      <c r="AY95" s="80">
        <f>ROUND(BC95*L30,2)</f>
        <v>0</v>
      </c>
      <c r="AZ95" s="80">
        <f>ROUND(SUM(AZ96:AZ97),2)</f>
        <v>-6068.45</v>
      </c>
      <c r="BA95" s="80">
        <f>ROUND(SUM(BA96:BA97),2)</f>
        <v>0</v>
      </c>
      <c r="BB95" s="80">
        <f>ROUND(SUM(BB96:BB97),2)</f>
        <v>0</v>
      </c>
      <c r="BC95" s="80">
        <f>ROUND(SUM(BC96:BC97),2)</f>
        <v>0</v>
      </c>
      <c r="BD95" s="82">
        <f>ROUND(SUM(BD96:BD97),2)</f>
        <v>0</v>
      </c>
      <c r="BS95" s="83" t="s">
        <v>69</v>
      </c>
      <c r="BT95" s="83" t="s">
        <v>77</v>
      </c>
      <c r="BU95" s="83" t="s">
        <v>71</v>
      </c>
      <c r="BV95" s="83" t="s">
        <v>72</v>
      </c>
      <c r="BW95" s="83" t="s">
        <v>78</v>
      </c>
      <c r="BX95" s="83" t="s">
        <v>4</v>
      </c>
      <c r="CL95" s="83" t="s">
        <v>1</v>
      </c>
      <c r="CM95" s="83" t="s">
        <v>79</v>
      </c>
    </row>
    <row r="96" spans="1:91" s="4" customFormat="1" ht="23.25" customHeight="1">
      <c r="A96" s="84" t="s">
        <v>80</v>
      </c>
      <c r="B96" s="47"/>
      <c r="C96" s="10"/>
      <c r="D96" s="10"/>
      <c r="E96" s="206" t="s">
        <v>81</v>
      </c>
      <c r="F96" s="206"/>
      <c r="G96" s="206"/>
      <c r="H96" s="206"/>
      <c r="I96" s="206"/>
      <c r="J96" s="10"/>
      <c r="K96" s="206" t="s">
        <v>75</v>
      </c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7">
        <f>'Méněpráce - Vnitřní dveře...'!J32</f>
        <v>-25962</v>
      </c>
      <c r="AH96" s="208"/>
      <c r="AI96" s="208"/>
      <c r="AJ96" s="208"/>
      <c r="AK96" s="208"/>
      <c r="AL96" s="208"/>
      <c r="AM96" s="208"/>
      <c r="AN96" s="207">
        <f t="shared" si="0"/>
        <v>-31414.02</v>
      </c>
      <c r="AO96" s="208"/>
      <c r="AP96" s="208"/>
      <c r="AQ96" s="85" t="s">
        <v>82</v>
      </c>
      <c r="AR96" s="47"/>
      <c r="AS96" s="86">
        <v>0</v>
      </c>
      <c r="AT96" s="87">
        <f t="shared" si="1"/>
        <v>-5452.02</v>
      </c>
      <c r="AU96" s="88">
        <f>'Méněpráce - Vnitřní dveře...'!P125</f>
        <v>0</v>
      </c>
      <c r="AV96" s="87">
        <f>'Méněpráce - Vnitřní dveře...'!J35</f>
        <v>-5452.02</v>
      </c>
      <c r="AW96" s="87">
        <f>'Méněpráce - Vnitřní dveře...'!J36</f>
        <v>0</v>
      </c>
      <c r="AX96" s="87">
        <f>'Méněpráce - Vnitřní dveře...'!J37</f>
        <v>0</v>
      </c>
      <c r="AY96" s="87">
        <f>'Méněpráce - Vnitřní dveře...'!J38</f>
        <v>0</v>
      </c>
      <c r="AZ96" s="87">
        <f>'Méněpráce - Vnitřní dveře...'!F35</f>
        <v>-25962</v>
      </c>
      <c r="BA96" s="87">
        <f>'Méněpráce - Vnitřní dveře...'!F36</f>
        <v>0</v>
      </c>
      <c r="BB96" s="87">
        <f>'Méněpráce - Vnitřní dveře...'!F37</f>
        <v>0</v>
      </c>
      <c r="BC96" s="87">
        <f>'Méněpráce - Vnitřní dveře...'!F38</f>
        <v>0</v>
      </c>
      <c r="BD96" s="89">
        <f>'Méněpráce - Vnitřní dveře...'!F39</f>
        <v>0</v>
      </c>
      <c r="BT96" s="23" t="s">
        <v>79</v>
      </c>
      <c r="BV96" s="23" t="s">
        <v>72</v>
      </c>
      <c r="BW96" s="23" t="s">
        <v>83</v>
      </c>
      <c r="BX96" s="23" t="s">
        <v>78</v>
      </c>
      <c r="CL96" s="23" t="s">
        <v>1</v>
      </c>
    </row>
    <row r="97" spans="1:91" s="4" customFormat="1" ht="16.5" customHeight="1">
      <c r="A97" s="84" t="s">
        <v>80</v>
      </c>
      <c r="B97" s="47"/>
      <c r="C97" s="10"/>
      <c r="D97" s="10"/>
      <c r="E97" s="206" t="s">
        <v>84</v>
      </c>
      <c r="F97" s="206"/>
      <c r="G97" s="206"/>
      <c r="H97" s="206"/>
      <c r="I97" s="206"/>
      <c r="J97" s="10"/>
      <c r="K97" s="206" t="s">
        <v>75</v>
      </c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7">
        <f>'Vícepráce - Vnitřní dveře...'!J32</f>
        <v>19893.55</v>
      </c>
      <c r="AH97" s="208"/>
      <c r="AI97" s="208"/>
      <c r="AJ97" s="208"/>
      <c r="AK97" s="208"/>
      <c r="AL97" s="208"/>
      <c r="AM97" s="208"/>
      <c r="AN97" s="207">
        <f t="shared" si="0"/>
        <v>24071.199999999997</v>
      </c>
      <c r="AO97" s="208"/>
      <c r="AP97" s="208"/>
      <c r="AQ97" s="85" t="s">
        <v>82</v>
      </c>
      <c r="AR97" s="47"/>
      <c r="AS97" s="86">
        <v>0</v>
      </c>
      <c r="AT97" s="87">
        <f t="shared" si="1"/>
        <v>4177.6499999999996</v>
      </c>
      <c r="AU97" s="88">
        <f>'Vícepráce - Vnitřní dveře...'!P123</f>
        <v>15.590360000000002</v>
      </c>
      <c r="AV97" s="87">
        <f>'Vícepráce - Vnitřní dveře...'!J35</f>
        <v>4177.6499999999996</v>
      </c>
      <c r="AW97" s="87">
        <f>'Vícepráce - Vnitřní dveře...'!J36</f>
        <v>0</v>
      </c>
      <c r="AX97" s="87">
        <f>'Vícepráce - Vnitřní dveře...'!J37</f>
        <v>0</v>
      </c>
      <c r="AY97" s="87">
        <f>'Vícepráce - Vnitřní dveře...'!J38</f>
        <v>0</v>
      </c>
      <c r="AZ97" s="87">
        <f>'Vícepráce - Vnitřní dveře...'!F35</f>
        <v>19893.55</v>
      </c>
      <c r="BA97" s="87">
        <f>'Vícepráce - Vnitřní dveře...'!F36</f>
        <v>0</v>
      </c>
      <c r="BB97" s="87">
        <f>'Vícepráce - Vnitřní dveře...'!F37</f>
        <v>0</v>
      </c>
      <c r="BC97" s="87">
        <f>'Vícepráce - Vnitřní dveře...'!F38</f>
        <v>0</v>
      </c>
      <c r="BD97" s="89">
        <f>'Vícepráce - Vnitřní dveře...'!F39</f>
        <v>0</v>
      </c>
      <c r="BT97" s="23" t="s">
        <v>79</v>
      </c>
      <c r="BV97" s="23" t="s">
        <v>72</v>
      </c>
      <c r="BW97" s="23" t="s">
        <v>85</v>
      </c>
      <c r="BX97" s="23" t="s">
        <v>78</v>
      </c>
      <c r="CL97" s="23" t="s">
        <v>1</v>
      </c>
    </row>
    <row r="98" spans="1:91" s="7" customFormat="1" ht="37.5" customHeight="1">
      <c r="B98" s="75"/>
      <c r="C98" s="76"/>
      <c r="D98" s="204" t="s">
        <v>86</v>
      </c>
      <c r="E98" s="204"/>
      <c r="F98" s="204"/>
      <c r="G98" s="204"/>
      <c r="H98" s="204"/>
      <c r="I98" s="77"/>
      <c r="J98" s="204" t="s">
        <v>87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5">
        <f>ROUND(AG99,2)</f>
        <v>-3849.6</v>
      </c>
      <c r="AH98" s="203"/>
      <c r="AI98" s="203"/>
      <c r="AJ98" s="203"/>
      <c r="AK98" s="203"/>
      <c r="AL98" s="203"/>
      <c r="AM98" s="203"/>
      <c r="AN98" s="202">
        <f t="shared" si="0"/>
        <v>-4658.0199999999995</v>
      </c>
      <c r="AO98" s="203"/>
      <c r="AP98" s="203"/>
      <c r="AQ98" s="78" t="s">
        <v>76</v>
      </c>
      <c r="AR98" s="75"/>
      <c r="AS98" s="79">
        <f>ROUND(AS99,2)</f>
        <v>0</v>
      </c>
      <c r="AT98" s="80">
        <f t="shared" si="1"/>
        <v>-808.42</v>
      </c>
      <c r="AU98" s="81">
        <f>ROUND(AU99,5)</f>
        <v>0</v>
      </c>
      <c r="AV98" s="80">
        <f>ROUND(AZ98*L29,2)</f>
        <v>-808.42</v>
      </c>
      <c r="AW98" s="80">
        <f>ROUND(BA98*L30,2)</f>
        <v>0</v>
      </c>
      <c r="AX98" s="80">
        <f>ROUND(BB98*L29,2)</f>
        <v>0</v>
      </c>
      <c r="AY98" s="80">
        <f>ROUND(BC98*L30,2)</f>
        <v>0</v>
      </c>
      <c r="AZ98" s="80">
        <f>ROUND(AZ99,2)</f>
        <v>-3849.6</v>
      </c>
      <c r="BA98" s="80">
        <f>ROUND(BA99,2)</f>
        <v>0</v>
      </c>
      <c r="BB98" s="80">
        <f>ROUND(BB99,2)</f>
        <v>0</v>
      </c>
      <c r="BC98" s="80">
        <f>ROUND(BC99,2)</f>
        <v>0</v>
      </c>
      <c r="BD98" s="82">
        <f>ROUND(BD99,2)</f>
        <v>0</v>
      </c>
      <c r="BS98" s="83" t="s">
        <v>69</v>
      </c>
      <c r="BT98" s="83" t="s">
        <v>77</v>
      </c>
      <c r="BU98" s="83" t="s">
        <v>71</v>
      </c>
      <c r="BV98" s="83" t="s">
        <v>72</v>
      </c>
      <c r="BW98" s="83" t="s">
        <v>88</v>
      </c>
      <c r="BX98" s="83" t="s">
        <v>4</v>
      </c>
      <c r="CL98" s="83" t="s">
        <v>1</v>
      </c>
      <c r="CM98" s="83" t="s">
        <v>79</v>
      </c>
    </row>
    <row r="99" spans="1:91" s="4" customFormat="1" ht="23.25" customHeight="1">
      <c r="A99" s="84" t="s">
        <v>80</v>
      </c>
      <c r="B99" s="47"/>
      <c r="C99" s="10"/>
      <c r="D99" s="10"/>
      <c r="E99" s="206" t="s">
        <v>81</v>
      </c>
      <c r="F99" s="206"/>
      <c r="G99" s="206"/>
      <c r="H99" s="206"/>
      <c r="I99" s="206"/>
      <c r="J99" s="10"/>
      <c r="K99" s="206" t="s">
        <v>87</v>
      </c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7">
        <f>'Méněpráce - Vnitřní žaluzie'!J32</f>
        <v>-3849.6</v>
      </c>
      <c r="AH99" s="208"/>
      <c r="AI99" s="208"/>
      <c r="AJ99" s="208"/>
      <c r="AK99" s="208"/>
      <c r="AL99" s="208"/>
      <c r="AM99" s="208"/>
      <c r="AN99" s="207">
        <f t="shared" si="0"/>
        <v>-4658.0199999999995</v>
      </c>
      <c r="AO99" s="208"/>
      <c r="AP99" s="208"/>
      <c r="AQ99" s="85" t="s">
        <v>82</v>
      </c>
      <c r="AR99" s="47"/>
      <c r="AS99" s="86">
        <v>0</v>
      </c>
      <c r="AT99" s="87">
        <f t="shared" si="1"/>
        <v>-808.42</v>
      </c>
      <c r="AU99" s="88">
        <f>'Méněpráce - Vnitřní žaluzie'!P122</f>
        <v>0</v>
      </c>
      <c r="AV99" s="87">
        <f>'Méněpráce - Vnitřní žaluzie'!J35</f>
        <v>-808.42</v>
      </c>
      <c r="AW99" s="87">
        <f>'Méněpráce - Vnitřní žaluzie'!J36</f>
        <v>0</v>
      </c>
      <c r="AX99" s="87">
        <f>'Méněpráce - Vnitřní žaluzie'!J37</f>
        <v>0</v>
      </c>
      <c r="AY99" s="87">
        <f>'Méněpráce - Vnitřní žaluzie'!J38</f>
        <v>0</v>
      </c>
      <c r="AZ99" s="87">
        <f>'Méněpráce - Vnitřní žaluzie'!F35</f>
        <v>-3849.6</v>
      </c>
      <c r="BA99" s="87">
        <f>'Méněpráce - Vnitřní žaluzie'!F36</f>
        <v>0</v>
      </c>
      <c r="BB99" s="87">
        <f>'Méněpráce - Vnitřní žaluzie'!F37</f>
        <v>0</v>
      </c>
      <c r="BC99" s="87">
        <f>'Méněpráce - Vnitřní žaluzie'!F38</f>
        <v>0</v>
      </c>
      <c r="BD99" s="89">
        <f>'Méněpráce - Vnitřní žaluzie'!F39</f>
        <v>0</v>
      </c>
      <c r="BT99" s="23" t="s">
        <v>79</v>
      </c>
      <c r="BV99" s="23" t="s">
        <v>72</v>
      </c>
      <c r="BW99" s="23" t="s">
        <v>89</v>
      </c>
      <c r="BX99" s="23" t="s">
        <v>88</v>
      </c>
      <c r="CL99" s="23" t="s">
        <v>1</v>
      </c>
    </row>
    <row r="100" spans="1:91" s="7" customFormat="1" ht="37.5" customHeight="1">
      <c r="B100" s="75"/>
      <c r="C100" s="76"/>
      <c r="D100" s="204" t="s">
        <v>90</v>
      </c>
      <c r="E100" s="204"/>
      <c r="F100" s="204"/>
      <c r="G100" s="204"/>
      <c r="H100" s="204"/>
      <c r="I100" s="77"/>
      <c r="J100" s="204" t="s">
        <v>91</v>
      </c>
      <c r="K100" s="204"/>
      <c r="L100" s="204"/>
      <c r="M100" s="204"/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5">
        <f>ROUND(SUM(AG101:AG102),2)</f>
        <v>1152.74</v>
      </c>
      <c r="AH100" s="203"/>
      <c r="AI100" s="203"/>
      <c r="AJ100" s="203"/>
      <c r="AK100" s="203"/>
      <c r="AL100" s="203"/>
      <c r="AM100" s="203"/>
      <c r="AN100" s="202">
        <f t="shared" si="0"/>
        <v>1394.82</v>
      </c>
      <c r="AO100" s="203"/>
      <c r="AP100" s="203"/>
      <c r="AQ100" s="78" t="s">
        <v>76</v>
      </c>
      <c r="AR100" s="75"/>
      <c r="AS100" s="79">
        <f>ROUND(SUM(AS101:AS102),2)</f>
        <v>0</v>
      </c>
      <c r="AT100" s="80">
        <f t="shared" si="1"/>
        <v>242.08</v>
      </c>
      <c r="AU100" s="81">
        <f>ROUND(SUM(AU101:AU102),5)</f>
        <v>0</v>
      </c>
      <c r="AV100" s="80">
        <f>ROUND(AZ100*L29,2)</f>
        <v>242.08</v>
      </c>
      <c r="AW100" s="80">
        <f>ROUND(BA100*L30,2)</f>
        <v>0</v>
      </c>
      <c r="AX100" s="80">
        <f>ROUND(BB100*L29,2)</f>
        <v>0</v>
      </c>
      <c r="AY100" s="80">
        <f>ROUND(BC100*L30,2)</f>
        <v>0</v>
      </c>
      <c r="AZ100" s="80">
        <f>ROUND(SUM(AZ101:AZ102),2)</f>
        <v>1152.74</v>
      </c>
      <c r="BA100" s="80">
        <f>ROUND(SUM(BA101:BA102),2)</f>
        <v>0</v>
      </c>
      <c r="BB100" s="80">
        <f>ROUND(SUM(BB101:BB102),2)</f>
        <v>0</v>
      </c>
      <c r="BC100" s="80">
        <f>ROUND(SUM(BC101:BC102),2)</f>
        <v>0</v>
      </c>
      <c r="BD100" s="82">
        <f>ROUND(SUM(BD101:BD102),2)</f>
        <v>0</v>
      </c>
      <c r="BS100" s="83" t="s">
        <v>69</v>
      </c>
      <c r="BT100" s="83" t="s">
        <v>77</v>
      </c>
      <c r="BU100" s="83" t="s">
        <v>71</v>
      </c>
      <c r="BV100" s="83" t="s">
        <v>72</v>
      </c>
      <c r="BW100" s="83" t="s">
        <v>92</v>
      </c>
      <c r="BX100" s="83" t="s">
        <v>4</v>
      </c>
      <c r="CL100" s="83" t="s">
        <v>1</v>
      </c>
      <c r="CM100" s="83" t="s">
        <v>79</v>
      </c>
    </row>
    <row r="101" spans="1:91" s="4" customFormat="1" ht="23.25" customHeight="1">
      <c r="A101" s="84" t="s">
        <v>80</v>
      </c>
      <c r="B101" s="47"/>
      <c r="C101" s="10"/>
      <c r="D101" s="10"/>
      <c r="E101" s="206" t="s">
        <v>81</v>
      </c>
      <c r="F101" s="206"/>
      <c r="G101" s="206"/>
      <c r="H101" s="206"/>
      <c r="I101" s="206"/>
      <c r="J101" s="10"/>
      <c r="K101" s="206" t="s">
        <v>91</v>
      </c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7">
        <f>'Méněpráce - Elektroinstalace'!J32</f>
        <v>-10718.56</v>
      </c>
      <c r="AH101" s="208"/>
      <c r="AI101" s="208"/>
      <c r="AJ101" s="208"/>
      <c r="AK101" s="208"/>
      <c r="AL101" s="208"/>
      <c r="AM101" s="208"/>
      <c r="AN101" s="207">
        <f t="shared" si="0"/>
        <v>-12969.46</v>
      </c>
      <c r="AO101" s="208"/>
      <c r="AP101" s="208"/>
      <c r="AQ101" s="85" t="s">
        <v>82</v>
      </c>
      <c r="AR101" s="47"/>
      <c r="AS101" s="86">
        <v>0</v>
      </c>
      <c r="AT101" s="87">
        <f t="shared" si="1"/>
        <v>-2250.9</v>
      </c>
      <c r="AU101" s="88">
        <f>'Méněpráce - Elektroinstalace'!P123</f>
        <v>0</v>
      </c>
      <c r="AV101" s="87">
        <f>'Méněpráce - Elektroinstalace'!J35</f>
        <v>-2250.9</v>
      </c>
      <c r="AW101" s="87">
        <f>'Méněpráce - Elektroinstalace'!J36</f>
        <v>0</v>
      </c>
      <c r="AX101" s="87">
        <f>'Méněpráce - Elektroinstalace'!J37</f>
        <v>0</v>
      </c>
      <c r="AY101" s="87">
        <f>'Méněpráce - Elektroinstalace'!J38</f>
        <v>0</v>
      </c>
      <c r="AZ101" s="87">
        <f>'Méněpráce - Elektroinstalace'!F35</f>
        <v>-10718.56</v>
      </c>
      <c r="BA101" s="87">
        <f>'Méněpráce - Elektroinstalace'!F36</f>
        <v>0</v>
      </c>
      <c r="BB101" s="87">
        <f>'Méněpráce - Elektroinstalace'!F37</f>
        <v>0</v>
      </c>
      <c r="BC101" s="87">
        <f>'Méněpráce - Elektroinstalace'!F38</f>
        <v>0</v>
      </c>
      <c r="BD101" s="89">
        <f>'Méněpráce - Elektroinstalace'!F39</f>
        <v>0</v>
      </c>
      <c r="BT101" s="23" t="s">
        <v>79</v>
      </c>
      <c r="BV101" s="23" t="s">
        <v>72</v>
      </c>
      <c r="BW101" s="23" t="s">
        <v>93</v>
      </c>
      <c r="BX101" s="23" t="s">
        <v>92</v>
      </c>
      <c r="CL101" s="23" t="s">
        <v>1</v>
      </c>
    </row>
    <row r="102" spans="1:91" s="4" customFormat="1" ht="16.5" customHeight="1">
      <c r="A102" s="84" t="s">
        <v>80</v>
      </c>
      <c r="B102" s="47"/>
      <c r="C102" s="10"/>
      <c r="D102" s="10"/>
      <c r="E102" s="206" t="s">
        <v>84</v>
      </c>
      <c r="F102" s="206"/>
      <c r="G102" s="206"/>
      <c r="H102" s="206"/>
      <c r="I102" s="206"/>
      <c r="J102" s="10"/>
      <c r="K102" s="206" t="s">
        <v>91</v>
      </c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7">
        <f>'Vícepráce - Elektroinstalace'!J32</f>
        <v>11871.3</v>
      </c>
      <c r="AH102" s="208"/>
      <c r="AI102" s="208"/>
      <c r="AJ102" s="208"/>
      <c r="AK102" s="208"/>
      <c r="AL102" s="208"/>
      <c r="AM102" s="208"/>
      <c r="AN102" s="207">
        <f t="shared" si="0"/>
        <v>14364.269999999999</v>
      </c>
      <c r="AO102" s="208"/>
      <c r="AP102" s="208"/>
      <c r="AQ102" s="85" t="s">
        <v>82</v>
      </c>
      <c r="AR102" s="47"/>
      <c r="AS102" s="90">
        <v>0</v>
      </c>
      <c r="AT102" s="91">
        <f t="shared" si="1"/>
        <v>2492.9699999999998</v>
      </c>
      <c r="AU102" s="92">
        <f>'Vícepráce - Elektroinstalace'!P122</f>
        <v>0</v>
      </c>
      <c r="AV102" s="91">
        <f>'Vícepráce - Elektroinstalace'!J35</f>
        <v>2492.9699999999998</v>
      </c>
      <c r="AW102" s="91">
        <f>'Vícepráce - Elektroinstalace'!J36</f>
        <v>0</v>
      </c>
      <c r="AX102" s="91">
        <f>'Vícepráce - Elektroinstalace'!J37</f>
        <v>0</v>
      </c>
      <c r="AY102" s="91">
        <f>'Vícepráce - Elektroinstalace'!J38</f>
        <v>0</v>
      </c>
      <c r="AZ102" s="91">
        <f>'Vícepráce - Elektroinstalace'!F35</f>
        <v>11871.3</v>
      </c>
      <c r="BA102" s="91">
        <f>'Vícepráce - Elektroinstalace'!F36</f>
        <v>0</v>
      </c>
      <c r="BB102" s="91">
        <f>'Vícepráce - Elektroinstalace'!F37</f>
        <v>0</v>
      </c>
      <c r="BC102" s="91">
        <f>'Vícepráce - Elektroinstalace'!F38</f>
        <v>0</v>
      </c>
      <c r="BD102" s="93">
        <f>'Vícepráce - Elektroinstalace'!F39</f>
        <v>0</v>
      </c>
      <c r="BT102" s="23" t="s">
        <v>79</v>
      </c>
      <c r="BV102" s="23" t="s">
        <v>72</v>
      </c>
      <c r="BW102" s="23" t="s">
        <v>94</v>
      </c>
      <c r="BX102" s="23" t="s">
        <v>92</v>
      </c>
      <c r="CL102" s="23" t="s">
        <v>1</v>
      </c>
    </row>
    <row r="103" spans="1:91" s="2" customFormat="1" ht="30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9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</row>
    <row r="104" spans="1:91" s="2" customFormat="1" ht="6.95" customHeight="1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29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</row>
  </sheetData>
  <mergeCells count="68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2:AP102"/>
    <mergeCell ref="AG102:AM102"/>
    <mergeCell ref="E102:I102"/>
    <mergeCell ref="K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D98:H98"/>
    <mergeCell ref="AN98:AP98"/>
    <mergeCell ref="AG98:AM98"/>
    <mergeCell ref="J98:AF98"/>
    <mergeCell ref="AN99:AP99"/>
    <mergeCell ref="AG99:AM99"/>
    <mergeCell ref="E99:I99"/>
    <mergeCell ref="K99:AF99"/>
    <mergeCell ref="K96:AF96"/>
    <mergeCell ref="AN96:AP96"/>
    <mergeCell ref="AG96:AM96"/>
    <mergeCell ref="E96:I96"/>
    <mergeCell ref="AG97:AM97"/>
    <mergeCell ref="E97:I97"/>
    <mergeCell ref="K97:AF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6" location="'Méněpráce - Vnitřní dveře...'!C2" display="/"/>
    <hyperlink ref="A97" location="'Vícepráce - Vnitřní dveře...'!C2" display="/"/>
    <hyperlink ref="A99" location="'Méněpráce - Vnitřní žaluzie'!C2" display="/"/>
    <hyperlink ref="A101" location="'Méněpráce - Elektroinstalace'!C2" display="/"/>
    <hyperlink ref="A102" location="'Vícepráce - Elektroinstal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L2" s="225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6" t="s">
        <v>83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6" t="str">
        <f>'Rekapitulace stavby'!K6</f>
        <v>ZL5 - SO 01 - BYT - Stavební úpravy a přístavba komunitního centra BETÉL</v>
      </c>
      <c r="F7" s="227"/>
      <c r="G7" s="227"/>
      <c r="H7" s="227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6" t="s">
        <v>97</v>
      </c>
      <c r="F9" s="228"/>
      <c r="G9" s="228"/>
      <c r="H9" s="228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8" t="s">
        <v>99</v>
      </c>
      <c r="F11" s="228"/>
      <c r="G11" s="228"/>
      <c r="H11" s="228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100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4" t="s">
        <v>1</v>
      </c>
      <c r="F29" s="214"/>
      <c r="G29" s="214"/>
      <c r="H29" s="214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ROUND(J125, 2)</f>
        <v>-25962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ROUND((SUM(BE125:BE141)),  2)</f>
        <v>-25962</v>
      </c>
      <c r="G35" s="28"/>
      <c r="H35" s="28"/>
      <c r="I35" s="102">
        <v>0.21</v>
      </c>
      <c r="J35" s="101">
        <f>ROUND(((SUM(BE125:BE141))*I35),  2)</f>
        <v>-5452.02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ROUND((SUM(BF125:BF141)),  2)</f>
        <v>0</v>
      </c>
      <c r="G36" s="28"/>
      <c r="H36" s="28"/>
      <c r="I36" s="102">
        <v>0.15</v>
      </c>
      <c r="J36" s="101">
        <f>ROUND(((SUM(BF125:BF141))*I36),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ROUND((SUM(BG125:BG141)),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ROUND((SUM(BH125:BH141)),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ROUND((SUM(BI125:BI141)),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-31414.02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6" t="str">
        <f>E7</f>
        <v>ZL5 - SO 01 - BYT - Stavební úpravy a přístavba komunitního centra BETÉL</v>
      </c>
      <c r="F85" s="227"/>
      <c r="G85" s="227"/>
      <c r="H85" s="22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6" t="s">
        <v>97</v>
      </c>
      <c r="F87" s="228"/>
      <c r="G87" s="228"/>
      <c r="H87" s="228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8" t="str">
        <f>E11</f>
        <v>Méněpráce - Vnitřní dveře + obložkové zárubně</v>
      </c>
      <c r="F89" s="228"/>
      <c r="G89" s="228"/>
      <c r="H89" s="228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Bezručova čp.503, Chrastava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J125</f>
        <v>-25962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111</v>
      </c>
      <c r="E99" s="116"/>
      <c r="F99" s="116"/>
      <c r="G99" s="116"/>
      <c r="H99" s="116"/>
      <c r="I99" s="116"/>
      <c r="J99" s="117">
        <f>J126</f>
        <v>-2900</v>
      </c>
      <c r="L99" s="114"/>
    </row>
    <row r="100" spans="1:47" s="10" customFormat="1" ht="19.899999999999999" customHeight="1">
      <c r="B100" s="118"/>
      <c r="D100" s="119" t="s">
        <v>112</v>
      </c>
      <c r="E100" s="120"/>
      <c r="F100" s="120"/>
      <c r="G100" s="120"/>
      <c r="H100" s="120"/>
      <c r="I100" s="120"/>
      <c r="J100" s="121">
        <f>J127</f>
        <v>-2900</v>
      </c>
      <c r="L100" s="118"/>
    </row>
    <row r="101" spans="1:47" s="9" customFormat="1" ht="24.95" customHeight="1">
      <c r="B101" s="114"/>
      <c r="D101" s="115" t="s">
        <v>113</v>
      </c>
      <c r="E101" s="116"/>
      <c r="F101" s="116"/>
      <c r="G101" s="116"/>
      <c r="H101" s="116"/>
      <c r="I101" s="116"/>
      <c r="J101" s="117">
        <f>J130</f>
        <v>-23062</v>
      </c>
      <c r="L101" s="114"/>
    </row>
    <row r="102" spans="1:47" s="10" customFormat="1" ht="19.899999999999999" customHeight="1">
      <c r="B102" s="118"/>
      <c r="D102" s="119" t="s">
        <v>114</v>
      </c>
      <c r="E102" s="120"/>
      <c r="F102" s="120"/>
      <c r="G102" s="120"/>
      <c r="H102" s="120"/>
      <c r="I102" s="120"/>
      <c r="J102" s="121">
        <f>J131</f>
        <v>-21940</v>
      </c>
      <c r="L102" s="118"/>
    </row>
    <row r="103" spans="1:47" s="10" customFormat="1" ht="19.899999999999999" customHeight="1">
      <c r="B103" s="118"/>
      <c r="D103" s="119" t="s">
        <v>115</v>
      </c>
      <c r="E103" s="120"/>
      <c r="F103" s="120"/>
      <c r="G103" s="120"/>
      <c r="H103" s="120"/>
      <c r="I103" s="120"/>
      <c r="J103" s="121">
        <f>J137</f>
        <v>-1122</v>
      </c>
      <c r="L103" s="118"/>
    </row>
    <row r="104" spans="1:47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6.95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9" spans="1:47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24.95" customHeight="1">
      <c r="A110" s="28"/>
      <c r="B110" s="29"/>
      <c r="C110" s="20" t="s">
        <v>116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12" customHeight="1">
      <c r="A112" s="28"/>
      <c r="B112" s="29"/>
      <c r="C112" s="25" t="s">
        <v>14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6" t="str">
        <f>E7</f>
        <v>ZL5 - SO 01 - BYT - Stavební úpravy a přístavba komunitního centra BETÉL</v>
      </c>
      <c r="F113" s="227"/>
      <c r="G113" s="227"/>
      <c r="H113" s="227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1" customFormat="1" ht="12" customHeight="1">
      <c r="B114" s="19"/>
      <c r="C114" s="25" t="s">
        <v>96</v>
      </c>
      <c r="L114" s="19"/>
    </row>
    <row r="115" spans="1:65" s="2" customFormat="1" ht="16.5" customHeight="1">
      <c r="A115" s="28"/>
      <c r="B115" s="29"/>
      <c r="C115" s="28"/>
      <c r="D115" s="28"/>
      <c r="E115" s="226" t="s">
        <v>97</v>
      </c>
      <c r="F115" s="228"/>
      <c r="G115" s="228"/>
      <c r="H115" s="2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98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188" t="str">
        <f>E11</f>
        <v>Méněpráce - Vnitřní dveře + obložkové zárubně</v>
      </c>
      <c r="F117" s="228"/>
      <c r="G117" s="228"/>
      <c r="H117" s="2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5" t="s">
        <v>18</v>
      </c>
      <c r="D119" s="28"/>
      <c r="E119" s="28"/>
      <c r="F119" s="23" t="str">
        <f>F14</f>
        <v xml:space="preserve">Bezručova čp.503, Chrastava </v>
      </c>
      <c r="G119" s="28"/>
      <c r="H119" s="28"/>
      <c r="I119" s="25" t="s">
        <v>20</v>
      </c>
      <c r="J119" s="51" t="str">
        <f>IF(J14="","",J14)</f>
        <v>4.6.2020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22</v>
      </c>
      <c r="D121" s="28"/>
      <c r="E121" s="28"/>
      <c r="F121" s="23" t="str">
        <f>E17</f>
        <v>Sbor JB v Chrastavě, Bezručova 503, 46331 Chrastav</v>
      </c>
      <c r="G121" s="28"/>
      <c r="H121" s="28"/>
      <c r="I121" s="25" t="s">
        <v>26</v>
      </c>
      <c r="J121" s="26" t="str">
        <f>E23</f>
        <v>FS Vision, s.r.o. IČ: 22792902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5.2" customHeight="1">
      <c r="A122" s="28"/>
      <c r="B122" s="29"/>
      <c r="C122" s="25" t="s">
        <v>25</v>
      </c>
      <c r="D122" s="28"/>
      <c r="E122" s="28"/>
      <c r="F122" s="23" t="str">
        <f>IF(E20="","",E20)</f>
        <v>TOMIVOS s.r.o.</v>
      </c>
      <c r="G122" s="28"/>
      <c r="H122" s="28"/>
      <c r="I122" s="25" t="s">
        <v>28</v>
      </c>
      <c r="J122" s="26" t="str">
        <f>E26</f>
        <v xml:space="preserve"> 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22"/>
      <c r="B124" s="123"/>
      <c r="C124" s="124" t="s">
        <v>117</v>
      </c>
      <c r="D124" s="125" t="s">
        <v>55</v>
      </c>
      <c r="E124" s="125" t="s">
        <v>51</v>
      </c>
      <c r="F124" s="125" t="s">
        <v>52</v>
      </c>
      <c r="G124" s="125" t="s">
        <v>118</v>
      </c>
      <c r="H124" s="125" t="s">
        <v>119</v>
      </c>
      <c r="I124" s="125" t="s">
        <v>120</v>
      </c>
      <c r="J124" s="125" t="s">
        <v>108</v>
      </c>
      <c r="K124" s="126" t="s">
        <v>121</v>
      </c>
      <c r="L124" s="127"/>
      <c r="M124" s="58" t="s">
        <v>1</v>
      </c>
      <c r="N124" s="59" t="s">
        <v>34</v>
      </c>
      <c r="O124" s="59" t="s">
        <v>122</v>
      </c>
      <c r="P124" s="59" t="s">
        <v>123</v>
      </c>
      <c r="Q124" s="59" t="s">
        <v>124</v>
      </c>
      <c r="R124" s="59" t="s">
        <v>125</v>
      </c>
      <c r="S124" s="59" t="s">
        <v>126</v>
      </c>
      <c r="T124" s="60" t="s">
        <v>127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</row>
    <row r="125" spans="1:65" s="2" customFormat="1" ht="22.9" customHeight="1">
      <c r="A125" s="28"/>
      <c r="B125" s="29"/>
      <c r="C125" s="65" t="s">
        <v>128</v>
      </c>
      <c r="D125" s="28"/>
      <c r="E125" s="28"/>
      <c r="F125" s="28"/>
      <c r="G125" s="28"/>
      <c r="H125" s="28"/>
      <c r="I125" s="28"/>
      <c r="J125" s="128">
        <f>BK125</f>
        <v>-25962</v>
      </c>
      <c r="K125" s="28"/>
      <c r="L125" s="29"/>
      <c r="M125" s="61"/>
      <c r="N125" s="52"/>
      <c r="O125" s="62"/>
      <c r="P125" s="129">
        <f>P126+P130</f>
        <v>0</v>
      </c>
      <c r="Q125" s="62"/>
      <c r="R125" s="129">
        <f>R126+R130</f>
        <v>-0.12605525000000001</v>
      </c>
      <c r="S125" s="62"/>
      <c r="T125" s="130">
        <f>T126+T130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6" t="s">
        <v>69</v>
      </c>
      <c r="AU125" s="16" t="s">
        <v>110</v>
      </c>
      <c r="BK125" s="131">
        <f>BK126+BK130</f>
        <v>-25962</v>
      </c>
    </row>
    <row r="126" spans="1:65" s="12" customFormat="1" ht="25.9" customHeight="1">
      <c r="B126" s="132"/>
      <c r="D126" s="133" t="s">
        <v>69</v>
      </c>
      <c r="E126" s="134" t="s">
        <v>129</v>
      </c>
      <c r="F126" s="134" t="s">
        <v>130</v>
      </c>
      <c r="J126" s="135">
        <f>BK126</f>
        <v>-2900</v>
      </c>
      <c r="L126" s="132"/>
      <c r="M126" s="136"/>
      <c r="N126" s="137"/>
      <c r="O126" s="137"/>
      <c r="P126" s="138">
        <f>P127</f>
        <v>0</v>
      </c>
      <c r="Q126" s="137"/>
      <c r="R126" s="138">
        <f>R127</f>
        <v>-7.0650000000000004E-2</v>
      </c>
      <c r="S126" s="137"/>
      <c r="T126" s="139">
        <f>T127</f>
        <v>0</v>
      </c>
      <c r="AR126" s="133" t="s">
        <v>77</v>
      </c>
      <c r="AT126" s="140" t="s">
        <v>69</v>
      </c>
      <c r="AU126" s="140" t="s">
        <v>70</v>
      </c>
      <c r="AY126" s="133" t="s">
        <v>131</v>
      </c>
      <c r="BK126" s="141">
        <f>BK127</f>
        <v>-2900</v>
      </c>
    </row>
    <row r="127" spans="1:65" s="12" customFormat="1" ht="22.9" customHeight="1">
      <c r="B127" s="132"/>
      <c r="D127" s="133" t="s">
        <v>69</v>
      </c>
      <c r="E127" s="142" t="s">
        <v>132</v>
      </c>
      <c r="F127" s="142" t="s">
        <v>133</v>
      </c>
      <c r="J127" s="143">
        <f>BK127</f>
        <v>-2900</v>
      </c>
      <c r="L127" s="132"/>
      <c r="M127" s="136"/>
      <c r="N127" s="137"/>
      <c r="O127" s="137"/>
      <c r="P127" s="138">
        <f>SUM(P128:P129)</f>
        <v>0</v>
      </c>
      <c r="Q127" s="137"/>
      <c r="R127" s="138">
        <f>SUM(R128:R129)</f>
        <v>-7.0650000000000004E-2</v>
      </c>
      <c r="S127" s="137"/>
      <c r="T127" s="139">
        <f>SUM(T128:T129)</f>
        <v>0</v>
      </c>
      <c r="AR127" s="133" t="s">
        <v>77</v>
      </c>
      <c r="AT127" s="140" t="s">
        <v>69</v>
      </c>
      <c r="AU127" s="140" t="s">
        <v>77</v>
      </c>
      <c r="AY127" s="133" t="s">
        <v>131</v>
      </c>
      <c r="BK127" s="141">
        <f>SUM(BK128:BK129)</f>
        <v>-2900</v>
      </c>
    </row>
    <row r="128" spans="1:65" s="2" customFormat="1" ht="16.5" customHeight="1">
      <c r="A128" s="28"/>
      <c r="B128" s="144"/>
      <c r="C128" s="145" t="s">
        <v>77</v>
      </c>
      <c r="D128" s="145" t="s">
        <v>134</v>
      </c>
      <c r="E128" s="146" t="s">
        <v>135</v>
      </c>
      <c r="F128" s="147" t="s">
        <v>136</v>
      </c>
      <c r="G128" s="148" t="s">
        <v>137</v>
      </c>
      <c r="H128" s="149">
        <v>-1</v>
      </c>
      <c r="I128" s="150">
        <v>600</v>
      </c>
      <c r="J128" s="150">
        <f>ROUND(I128*H128,2)</f>
        <v>-600</v>
      </c>
      <c r="K128" s="147" t="s">
        <v>1</v>
      </c>
      <c r="L128" s="29"/>
      <c r="M128" s="151" t="s">
        <v>1</v>
      </c>
      <c r="N128" s="152" t="s">
        <v>35</v>
      </c>
      <c r="O128" s="153">
        <v>0</v>
      </c>
      <c r="P128" s="153">
        <f>O128*H128</f>
        <v>0</v>
      </c>
      <c r="Q128" s="153">
        <v>4.684E-2</v>
      </c>
      <c r="R128" s="153">
        <f>Q128*H128</f>
        <v>-4.684E-2</v>
      </c>
      <c r="S128" s="153">
        <v>0</v>
      </c>
      <c r="T128" s="154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5" t="s">
        <v>138</v>
      </c>
      <c r="AT128" s="155" t="s">
        <v>134</v>
      </c>
      <c r="AU128" s="155" t="s">
        <v>79</v>
      </c>
      <c r="AY128" s="16" t="s">
        <v>131</v>
      </c>
      <c r="BE128" s="156">
        <f>IF(N128="základní",J128,0)</f>
        <v>-600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6" t="s">
        <v>77</v>
      </c>
      <c r="BK128" s="156">
        <f>ROUND(I128*H128,2)</f>
        <v>-600</v>
      </c>
      <c r="BL128" s="16" t="s">
        <v>138</v>
      </c>
      <c r="BM128" s="155" t="s">
        <v>139</v>
      </c>
    </row>
    <row r="129" spans="1:65" s="2" customFormat="1" ht="16.5" customHeight="1">
      <c r="A129" s="28"/>
      <c r="B129" s="144"/>
      <c r="C129" s="157" t="s">
        <v>79</v>
      </c>
      <c r="D129" s="157" t="s">
        <v>140</v>
      </c>
      <c r="E129" s="158" t="s">
        <v>141</v>
      </c>
      <c r="F129" s="159" t="s">
        <v>142</v>
      </c>
      <c r="G129" s="160" t="s">
        <v>137</v>
      </c>
      <c r="H129" s="161">
        <v>-1</v>
      </c>
      <c r="I129" s="162">
        <v>2300</v>
      </c>
      <c r="J129" s="162">
        <f>ROUND(I129*H129,2)</f>
        <v>-2300</v>
      </c>
      <c r="K129" s="159" t="s">
        <v>1</v>
      </c>
      <c r="L129" s="163"/>
      <c r="M129" s="164" t="s">
        <v>1</v>
      </c>
      <c r="N129" s="165" t="s">
        <v>35</v>
      </c>
      <c r="O129" s="153">
        <v>0</v>
      </c>
      <c r="P129" s="153">
        <f>O129*H129</f>
        <v>0</v>
      </c>
      <c r="Q129" s="153">
        <v>2.3810000000000001E-2</v>
      </c>
      <c r="R129" s="153">
        <f>Q129*H129</f>
        <v>-2.3810000000000001E-2</v>
      </c>
      <c r="S129" s="153">
        <v>0</v>
      </c>
      <c r="T129" s="15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5" t="s">
        <v>143</v>
      </c>
      <c r="AT129" s="155" t="s">
        <v>140</v>
      </c>
      <c r="AU129" s="155" t="s">
        <v>79</v>
      </c>
      <c r="AY129" s="16" t="s">
        <v>131</v>
      </c>
      <c r="BE129" s="156">
        <f>IF(N129="základní",J129,0)</f>
        <v>-2300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6" t="s">
        <v>77</v>
      </c>
      <c r="BK129" s="156">
        <f>ROUND(I129*H129,2)</f>
        <v>-2300</v>
      </c>
      <c r="BL129" s="16" t="s">
        <v>138</v>
      </c>
      <c r="BM129" s="155" t="s">
        <v>144</v>
      </c>
    </row>
    <row r="130" spans="1:65" s="12" customFormat="1" ht="25.9" customHeight="1">
      <c r="B130" s="132"/>
      <c r="D130" s="133" t="s">
        <v>69</v>
      </c>
      <c r="E130" s="134" t="s">
        <v>145</v>
      </c>
      <c r="F130" s="134" t="s">
        <v>146</v>
      </c>
      <c r="J130" s="135">
        <f>BK130</f>
        <v>-23062</v>
      </c>
      <c r="L130" s="132"/>
      <c r="M130" s="136"/>
      <c r="N130" s="137"/>
      <c r="O130" s="137"/>
      <c r="P130" s="138">
        <f>P131+P137</f>
        <v>0</v>
      </c>
      <c r="Q130" s="137"/>
      <c r="R130" s="138">
        <f>R131+R137</f>
        <v>-5.5405250000000003E-2</v>
      </c>
      <c r="S130" s="137"/>
      <c r="T130" s="139">
        <f>T131+T137</f>
        <v>0</v>
      </c>
      <c r="AR130" s="133" t="s">
        <v>79</v>
      </c>
      <c r="AT130" s="140" t="s">
        <v>69</v>
      </c>
      <c r="AU130" s="140" t="s">
        <v>70</v>
      </c>
      <c r="AY130" s="133" t="s">
        <v>131</v>
      </c>
      <c r="BK130" s="141">
        <f>BK131+BK137</f>
        <v>-23062</v>
      </c>
    </row>
    <row r="131" spans="1:65" s="12" customFormat="1" ht="22.9" customHeight="1">
      <c r="B131" s="132"/>
      <c r="D131" s="133" t="s">
        <v>69</v>
      </c>
      <c r="E131" s="142" t="s">
        <v>147</v>
      </c>
      <c r="F131" s="142" t="s">
        <v>148</v>
      </c>
      <c r="J131" s="143">
        <f>BK131</f>
        <v>-21940</v>
      </c>
      <c r="L131" s="132"/>
      <c r="M131" s="136"/>
      <c r="N131" s="137"/>
      <c r="O131" s="137"/>
      <c r="P131" s="138">
        <f>SUM(P132:P136)</f>
        <v>0</v>
      </c>
      <c r="Q131" s="137"/>
      <c r="R131" s="138">
        <f>SUM(R132:R136)</f>
        <v>-5.45E-2</v>
      </c>
      <c r="S131" s="137"/>
      <c r="T131" s="139">
        <f>SUM(T132:T136)</f>
        <v>0</v>
      </c>
      <c r="AR131" s="133" t="s">
        <v>79</v>
      </c>
      <c r="AT131" s="140" t="s">
        <v>69</v>
      </c>
      <c r="AU131" s="140" t="s">
        <v>77</v>
      </c>
      <c r="AY131" s="133" t="s">
        <v>131</v>
      </c>
      <c r="BK131" s="141">
        <f>SUM(BK132:BK136)</f>
        <v>-21940</v>
      </c>
    </row>
    <row r="132" spans="1:65" s="2" customFormat="1" ht="16.5" customHeight="1">
      <c r="A132" s="28"/>
      <c r="B132" s="144"/>
      <c r="C132" s="145" t="s">
        <v>149</v>
      </c>
      <c r="D132" s="145" t="s">
        <v>134</v>
      </c>
      <c r="E132" s="146" t="s">
        <v>150</v>
      </c>
      <c r="F132" s="147" t="s">
        <v>151</v>
      </c>
      <c r="G132" s="148" t="s">
        <v>137</v>
      </c>
      <c r="H132" s="149">
        <v>-1</v>
      </c>
      <c r="I132" s="150">
        <v>600</v>
      </c>
      <c r="J132" s="150">
        <f>ROUND(I132*H132,2)</f>
        <v>-600</v>
      </c>
      <c r="K132" s="147" t="s">
        <v>1</v>
      </c>
      <c r="L132" s="29"/>
      <c r="M132" s="151" t="s">
        <v>1</v>
      </c>
      <c r="N132" s="152" t="s">
        <v>35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5" t="s">
        <v>152</v>
      </c>
      <c r="AT132" s="155" t="s">
        <v>134</v>
      </c>
      <c r="AU132" s="155" t="s">
        <v>79</v>
      </c>
      <c r="AY132" s="16" t="s">
        <v>131</v>
      </c>
      <c r="BE132" s="156">
        <f>IF(N132="základní",J132,0)</f>
        <v>-600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6" t="s">
        <v>77</v>
      </c>
      <c r="BK132" s="156">
        <f>ROUND(I132*H132,2)</f>
        <v>-600</v>
      </c>
      <c r="BL132" s="16" t="s">
        <v>152</v>
      </c>
      <c r="BM132" s="155" t="s">
        <v>153</v>
      </c>
    </row>
    <row r="133" spans="1:65" s="2" customFormat="1" ht="16.5" customHeight="1">
      <c r="A133" s="28"/>
      <c r="B133" s="144"/>
      <c r="C133" s="157" t="s">
        <v>138</v>
      </c>
      <c r="D133" s="157" t="s">
        <v>140</v>
      </c>
      <c r="E133" s="158" t="s">
        <v>154</v>
      </c>
      <c r="F133" s="159" t="s">
        <v>155</v>
      </c>
      <c r="G133" s="160" t="s">
        <v>137</v>
      </c>
      <c r="H133" s="161">
        <v>-1</v>
      </c>
      <c r="I133" s="162">
        <v>6500</v>
      </c>
      <c r="J133" s="162">
        <f>ROUND(I133*H133,2)</f>
        <v>-6500</v>
      </c>
      <c r="K133" s="159" t="s">
        <v>1</v>
      </c>
      <c r="L133" s="163"/>
      <c r="M133" s="164" t="s">
        <v>1</v>
      </c>
      <c r="N133" s="165" t="s">
        <v>35</v>
      </c>
      <c r="O133" s="153">
        <v>0</v>
      </c>
      <c r="P133" s="153">
        <f>O133*H133</f>
        <v>0</v>
      </c>
      <c r="Q133" s="153">
        <v>2.1499999999999998E-2</v>
      </c>
      <c r="R133" s="153">
        <f>Q133*H133</f>
        <v>-2.1499999999999998E-2</v>
      </c>
      <c r="S133" s="153">
        <v>0</v>
      </c>
      <c r="T133" s="15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5" t="s">
        <v>156</v>
      </c>
      <c r="AT133" s="155" t="s">
        <v>140</v>
      </c>
      <c r="AU133" s="155" t="s">
        <v>79</v>
      </c>
      <c r="AY133" s="16" t="s">
        <v>131</v>
      </c>
      <c r="BE133" s="156">
        <f>IF(N133="základní",J133,0)</f>
        <v>-6500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6" t="s">
        <v>77</v>
      </c>
      <c r="BK133" s="156">
        <f>ROUND(I133*H133,2)</f>
        <v>-6500</v>
      </c>
      <c r="BL133" s="16" t="s">
        <v>152</v>
      </c>
      <c r="BM133" s="155" t="s">
        <v>157</v>
      </c>
    </row>
    <row r="134" spans="1:65" s="2" customFormat="1" ht="16.5" customHeight="1">
      <c r="A134" s="28"/>
      <c r="B134" s="144"/>
      <c r="C134" s="157" t="s">
        <v>158</v>
      </c>
      <c r="D134" s="157" t="s">
        <v>140</v>
      </c>
      <c r="E134" s="158" t="s">
        <v>159</v>
      </c>
      <c r="F134" s="159" t="s">
        <v>160</v>
      </c>
      <c r="G134" s="160" t="s">
        <v>137</v>
      </c>
      <c r="H134" s="161">
        <v>-1</v>
      </c>
      <c r="I134" s="162">
        <v>350</v>
      </c>
      <c r="J134" s="162">
        <f>ROUND(I134*H134,2)</f>
        <v>-350</v>
      </c>
      <c r="K134" s="159" t="s">
        <v>1</v>
      </c>
      <c r="L134" s="163"/>
      <c r="M134" s="164" t="s">
        <v>1</v>
      </c>
      <c r="N134" s="165" t="s">
        <v>35</v>
      </c>
      <c r="O134" s="153">
        <v>0</v>
      </c>
      <c r="P134" s="153">
        <f>O134*H134</f>
        <v>0</v>
      </c>
      <c r="Q134" s="153">
        <v>1.7500000000000002E-2</v>
      </c>
      <c r="R134" s="153">
        <f>Q134*H134</f>
        <v>-1.7500000000000002E-2</v>
      </c>
      <c r="S134" s="153">
        <v>0</v>
      </c>
      <c r="T134" s="15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5" t="s">
        <v>156</v>
      </c>
      <c r="AT134" s="155" t="s">
        <v>140</v>
      </c>
      <c r="AU134" s="155" t="s">
        <v>79</v>
      </c>
      <c r="AY134" s="16" t="s">
        <v>131</v>
      </c>
      <c r="BE134" s="156">
        <f>IF(N134="základní",J134,0)</f>
        <v>-350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6" t="s">
        <v>77</v>
      </c>
      <c r="BK134" s="156">
        <f>ROUND(I134*H134,2)</f>
        <v>-350</v>
      </c>
      <c r="BL134" s="16" t="s">
        <v>152</v>
      </c>
      <c r="BM134" s="155" t="s">
        <v>161</v>
      </c>
    </row>
    <row r="135" spans="1:65" s="2" customFormat="1" ht="16.5" customHeight="1">
      <c r="A135" s="28"/>
      <c r="B135" s="144"/>
      <c r="C135" s="145" t="s">
        <v>132</v>
      </c>
      <c r="D135" s="145" t="s">
        <v>134</v>
      </c>
      <c r="E135" s="146" t="s">
        <v>162</v>
      </c>
      <c r="F135" s="147" t="s">
        <v>163</v>
      </c>
      <c r="G135" s="148" t="s">
        <v>137</v>
      </c>
      <c r="H135" s="149">
        <v>-1</v>
      </c>
      <c r="I135" s="150">
        <v>800</v>
      </c>
      <c r="J135" s="150">
        <f>ROUND(I135*H135,2)</f>
        <v>-800</v>
      </c>
      <c r="K135" s="147" t="s">
        <v>1</v>
      </c>
      <c r="L135" s="29"/>
      <c r="M135" s="151" t="s">
        <v>1</v>
      </c>
      <c r="N135" s="152" t="s">
        <v>35</v>
      </c>
      <c r="O135" s="153">
        <v>0</v>
      </c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5" t="s">
        <v>152</v>
      </c>
      <c r="AT135" s="155" t="s">
        <v>134</v>
      </c>
      <c r="AU135" s="155" t="s">
        <v>79</v>
      </c>
      <c r="AY135" s="16" t="s">
        <v>131</v>
      </c>
      <c r="BE135" s="156">
        <f>IF(N135="základní",J135,0)</f>
        <v>-800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6" t="s">
        <v>77</v>
      </c>
      <c r="BK135" s="156">
        <f>ROUND(I135*H135,2)</f>
        <v>-800</v>
      </c>
      <c r="BL135" s="16" t="s">
        <v>152</v>
      </c>
      <c r="BM135" s="155" t="s">
        <v>164</v>
      </c>
    </row>
    <row r="136" spans="1:65" s="2" customFormat="1" ht="16.5" customHeight="1">
      <c r="A136" s="28"/>
      <c r="B136" s="144"/>
      <c r="C136" s="157" t="s">
        <v>165</v>
      </c>
      <c r="D136" s="157" t="s">
        <v>140</v>
      </c>
      <c r="E136" s="158" t="s">
        <v>166</v>
      </c>
      <c r="F136" s="159" t="s">
        <v>167</v>
      </c>
      <c r="G136" s="160" t="s">
        <v>137</v>
      </c>
      <c r="H136" s="161">
        <v>-1</v>
      </c>
      <c r="I136" s="162">
        <v>13690</v>
      </c>
      <c r="J136" s="162">
        <f>ROUND(I136*H136,2)</f>
        <v>-13690</v>
      </c>
      <c r="K136" s="159" t="s">
        <v>1</v>
      </c>
      <c r="L136" s="163"/>
      <c r="M136" s="164" t="s">
        <v>1</v>
      </c>
      <c r="N136" s="165" t="s">
        <v>35</v>
      </c>
      <c r="O136" s="153">
        <v>0</v>
      </c>
      <c r="P136" s="153">
        <f>O136*H136</f>
        <v>0</v>
      </c>
      <c r="Q136" s="153">
        <v>1.55E-2</v>
      </c>
      <c r="R136" s="153">
        <f>Q136*H136</f>
        <v>-1.55E-2</v>
      </c>
      <c r="S136" s="153">
        <v>0</v>
      </c>
      <c r="T136" s="15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156</v>
      </c>
      <c r="AT136" s="155" t="s">
        <v>140</v>
      </c>
      <c r="AU136" s="155" t="s">
        <v>79</v>
      </c>
      <c r="AY136" s="16" t="s">
        <v>131</v>
      </c>
      <c r="BE136" s="156">
        <f>IF(N136="základní",J136,0)</f>
        <v>-13690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6" t="s">
        <v>77</v>
      </c>
      <c r="BK136" s="156">
        <f>ROUND(I136*H136,2)</f>
        <v>-13690</v>
      </c>
      <c r="BL136" s="16" t="s">
        <v>152</v>
      </c>
      <c r="BM136" s="155" t="s">
        <v>168</v>
      </c>
    </row>
    <row r="137" spans="1:65" s="12" customFormat="1" ht="22.9" customHeight="1">
      <c r="B137" s="132"/>
      <c r="D137" s="133" t="s">
        <v>69</v>
      </c>
      <c r="E137" s="142" t="s">
        <v>169</v>
      </c>
      <c r="F137" s="142" t="s">
        <v>170</v>
      </c>
      <c r="J137" s="143">
        <f>BK137</f>
        <v>-1122</v>
      </c>
      <c r="L137" s="132"/>
      <c r="M137" s="136"/>
      <c r="N137" s="137"/>
      <c r="O137" s="137"/>
      <c r="P137" s="138">
        <f>SUM(P138:P141)</f>
        <v>0</v>
      </c>
      <c r="Q137" s="137"/>
      <c r="R137" s="138">
        <f>SUM(R138:R141)</f>
        <v>-9.0525000000000002E-4</v>
      </c>
      <c r="S137" s="137"/>
      <c r="T137" s="139">
        <f>SUM(T138:T141)</f>
        <v>0</v>
      </c>
      <c r="AR137" s="133" t="s">
        <v>79</v>
      </c>
      <c r="AT137" s="140" t="s">
        <v>69</v>
      </c>
      <c r="AU137" s="140" t="s">
        <v>77</v>
      </c>
      <c r="AY137" s="133" t="s">
        <v>131</v>
      </c>
      <c r="BK137" s="141">
        <f>SUM(BK138:BK141)</f>
        <v>-1122</v>
      </c>
    </row>
    <row r="138" spans="1:65" s="2" customFormat="1" ht="16.5" customHeight="1">
      <c r="A138" s="28"/>
      <c r="B138" s="144"/>
      <c r="C138" s="145" t="s">
        <v>143</v>
      </c>
      <c r="D138" s="145" t="s">
        <v>134</v>
      </c>
      <c r="E138" s="146" t="s">
        <v>171</v>
      </c>
      <c r="F138" s="147" t="s">
        <v>172</v>
      </c>
      <c r="G138" s="148" t="s">
        <v>173</v>
      </c>
      <c r="H138" s="149">
        <v>-1.2749999999999999</v>
      </c>
      <c r="I138" s="150">
        <v>60</v>
      </c>
      <c r="J138" s="150">
        <f>ROUND(I138*H138,2)</f>
        <v>-76.5</v>
      </c>
      <c r="K138" s="147" t="s">
        <v>1</v>
      </c>
      <c r="L138" s="29"/>
      <c r="M138" s="151" t="s">
        <v>1</v>
      </c>
      <c r="N138" s="152" t="s">
        <v>35</v>
      </c>
      <c r="O138" s="153">
        <v>0</v>
      </c>
      <c r="P138" s="153">
        <f>O138*H138</f>
        <v>0</v>
      </c>
      <c r="Q138" s="153">
        <v>6.0000000000000002E-5</v>
      </c>
      <c r="R138" s="153">
        <f>Q138*H138</f>
        <v>-7.6500000000000003E-5</v>
      </c>
      <c r="S138" s="153">
        <v>0</v>
      </c>
      <c r="T138" s="15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5" t="s">
        <v>152</v>
      </c>
      <c r="AT138" s="155" t="s">
        <v>134</v>
      </c>
      <c r="AU138" s="155" t="s">
        <v>79</v>
      </c>
      <c r="AY138" s="16" t="s">
        <v>131</v>
      </c>
      <c r="BE138" s="156">
        <f>IF(N138="základní",J138,0)</f>
        <v>-76.5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6" t="s">
        <v>77</v>
      </c>
      <c r="BK138" s="156">
        <f>ROUND(I138*H138,2)</f>
        <v>-76.5</v>
      </c>
      <c r="BL138" s="16" t="s">
        <v>152</v>
      </c>
      <c r="BM138" s="155" t="s">
        <v>174</v>
      </c>
    </row>
    <row r="139" spans="1:65" s="2" customFormat="1" ht="16.5" customHeight="1">
      <c r="A139" s="28"/>
      <c r="B139" s="144"/>
      <c r="C139" s="145" t="s">
        <v>175</v>
      </c>
      <c r="D139" s="145" t="s">
        <v>134</v>
      </c>
      <c r="E139" s="146" t="s">
        <v>176</v>
      </c>
      <c r="F139" s="147" t="s">
        <v>177</v>
      </c>
      <c r="G139" s="148" t="s">
        <v>173</v>
      </c>
      <c r="H139" s="149">
        <v>-1.2749999999999999</v>
      </c>
      <c r="I139" s="150">
        <v>140</v>
      </c>
      <c r="J139" s="150">
        <f>ROUND(I139*H139,2)</f>
        <v>-178.5</v>
      </c>
      <c r="K139" s="147" t="s">
        <v>1</v>
      </c>
      <c r="L139" s="29"/>
      <c r="M139" s="151" t="s">
        <v>1</v>
      </c>
      <c r="N139" s="152" t="s">
        <v>35</v>
      </c>
      <c r="O139" s="153">
        <v>0</v>
      </c>
      <c r="P139" s="153">
        <f>O139*H139</f>
        <v>0</v>
      </c>
      <c r="Q139" s="153">
        <v>1.7000000000000001E-4</v>
      </c>
      <c r="R139" s="153">
        <f>Q139*H139</f>
        <v>-2.1675000000000001E-4</v>
      </c>
      <c r="S139" s="153">
        <v>0</v>
      </c>
      <c r="T139" s="154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5" t="s">
        <v>152</v>
      </c>
      <c r="AT139" s="155" t="s">
        <v>134</v>
      </c>
      <c r="AU139" s="155" t="s">
        <v>79</v>
      </c>
      <c r="AY139" s="16" t="s">
        <v>131</v>
      </c>
      <c r="BE139" s="156">
        <f>IF(N139="základní",J139,0)</f>
        <v>-178.5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6" t="s">
        <v>77</v>
      </c>
      <c r="BK139" s="156">
        <f>ROUND(I139*H139,2)</f>
        <v>-178.5</v>
      </c>
      <c r="BL139" s="16" t="s">
        <v>152</v>
      </c>
      <c r="BM139" s="155" t="s">
        <v>178</v>
      </c>
    </row>
    <row r="140" spans="1:65" s="2" customFormat="1" ht="16.5" customHeight="1">
      <c r="A140" s="28"/>
      <c r="B140" s="144"/>
      <c r="C140" s="145" t="s">
        <v>179</v>
      </c>
      <c r="D140" s="145" t="s">
        <v>134</v>
      </c>
      <c r="E140" s="146" t="s">
        <v>180</v>
      </c>
      <c r="F140" s="147" t="s">
        <v>181</v>
      </c>
      <c r="G140" s="148" t="s">
        <v>173</v>
      </c>
      <c r="H140" s="149">
        <v>-2.5499999999999998</v>
      </c>
      <c r="I140" s="150">
        <v>160</v>
      </c>
      <c r="J140" s="150">
        <f>ROUND(I140*H140,2)</f>
        <v>-408</v>
      </c>
      <c r="K140" s="147" t="s">
        <v>1</v>
      </c>
      <c r="L140" s="29"/>
      <c r="M140" s="151" t="s">
        <v>1</v>
      </c>
      <c r="N140" s="152" t="s">
        <v>35</v>
      </c>
      <c r="O140" s="153">
        <v>0</v>
      </c>
      <c r="P140" s="153">
        <f>O140*H140</f>
        <v>0</v>
      </c>
      <c r="Q140" s="153">
        <v>1.2E-4</v>
      </c>
      <c r="R140" s="153">
        <f>Q140*H140</f>
        <v>-3.0600000000000001E-4</v>
      </c>
      <c r="S140" s="153">
        <v>0</v>
      </c>
      <c r="T140" s="15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5" t="s">
        <v>152</v>
      </c>
      <c r="AT140" s="155" t="s">
        <v>134</v>
      </c>
      <c r="AU140" s="155" t="s">
        <v>79</v>
      </c>
      <c r="AY140" s="16" t="s">
        <v>131</v>
      </c>
      <c r="BE140" s="156">
        <f>IF(N140="základní",J140,0)</f>
        <v>-408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6" t="s">
        <v>77</v>
      </c>
      <c r="BK140" s="156">
        <f>ROUND(I140*H140,2)</f>
        <v>-408</v>
      </c>
      <c r="BL140" s="16" t="s">
        <v>152</v>
      </c>
      <c r="BM140" s="155" t="s">
        <v>182</v>
      </c>
    </row>
    <row r="141" spans="1:65" s="2" customFormat="1" ht="16.5" customHeight="1">
      <c r="A141" s="28"/>
      <c r="B141" s="144"/>
      <c r="C141" s="145" t="s">
        <v>183</v>
      </c>
      <c r="D141" s="145" t="s">
        <v>134</v>
      </c>
      <c r="E141" s="146" t="s">
        <v>184</v>
      </c>
      <c r="F141" s="147" t="s">
        <v>185</v>
      </c>
      <c r="G141" s="148" t="s">
        <v>173</v>
      </c>
      <c r="H141" s="149">
        <v>-2.5499999999999998</v>
      </c>
      <c r="I141" s="150">
        <v>180</v>
      </c>
      <c r="J141" s="150">
        <f>ROUND(I141*H141,2)</f>
        <v>-459</v>
      </c>
      <c r="K141" s="147" t="s">
        <v>1</v>
      </c>
      <c r="L141" s="29"/>
      <c r="M141" s="166" t="s">
        <v>1</v>
      </c>
      <c r="N141" s="167" t="s">
        <v>35</v>
      </c>
      <c r="O141" s="168">
        <v>0</v>
      </c>
      <c r="P141" s="168">
        <f>O141*H141</f>
        <v>0</v>
      </c>
      <c r="Q141" s="168">
        <v>1.2E-4</v>
      </c>
      <c r="R141" s="168">
        <f>Q141*H141</f>
        <v>-3.0600000000000001E-4</v>
      </c>
      <c r="S141" s="168">
        <v>0</v>
      </c>
      <c r="T141" s="16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152</v>
      </c>
      <c r="AT141" s="155" t="s">
        <v>134</v>
      </c>
      <c r="AU141" s="155" t="s">
        <v>79</v>
      </c>
      <c r="AY141" s="16" t="s">
        <v>131</v>
      </c>
      <c r="BE141" s="156">
        <f>IF(N141="základní",J141,0)</f>
        <v>-459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77</v>
      </c>
      <c r="BK141" s="156">
        <f>ROUND(I141*H141,2)</f>
        <v>-459</v>
      </c>
      <c r="BL141" s="16" t="s">
        <v>152</v>
      </c>
      <c r="BM141" s="155" t="s">
        <v>186</v>
      </c>
    </row>
    <row r="142" spans="1:65" s="2" customFormat="1" ht="6.95" customHeight="1">
      <c r="A142" s="28"/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29"/>
      <c r="M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</row>
  </sheetData>
  <autoFilter ref="C124:K141"/>
  <mergeCells count="11">
    <mergeCell ref="L2:V2"/>
    <mergeCell ref="E87:H87"/>
    <mergeCell ref="E89:H89"/>
    <mergeCell ref="E113:H113"/>
    <mergeCell ref="E115:H115"/>
    <mergeCell ref="E117:H11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L2" s="225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6" t="s">
        <v>85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6" t="str">
        <f>'Rekapitulace stavby'!K6</f>
        <v>ZL5 - SO 01 - BYT - Stavební úpravy a přístavba komunitního centra BETÉL</v>
      </c>
      <c r="F7" s="227"/>
      <c r="G7" s="227"/>
      <c r="H7" s="227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6" t="s">
        <v>97</v>
      </c>
      <c r="F9" s="228"/>
      <c r="G9" s="228"/>
      <c r="H9" s="228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8" t="s">
        <v>187</v>
      </c>
      <c r="F11" s="228"/>
      <c r="G11" s="228"/>
      <c r="H11" s="228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100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4" t="s">
        <v>1</v>
      </c>
      <c r="F29" s="214"/>
      <c r="G29" s="214"/>
      <c r="H29" s="214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ROUND(J123, 2)</f>
        <v>19893.55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ROUND((SUM(BE123:BE143)),  2)</f>
        <v>19893.55</v>
      </c>
      <c r="G35" s="28"/>
      <c r="H35" s="28"/>
      <c r="I35" s="102">
        <v>0.21</v>
      </c>
      <c r="J35" s="101">
        <f>ROUND(((SUM(BE123:BE143))*I35),  2)</f>
        <v>4177.6499999999996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ROUND((SUM(BF123:BF143)),  2)</f>
        <v>0</v>
      </c>
      <c r="G36" s="28"/>
      <c r="H36" s="28"/>
      <c r="I36" s="102">
        <v>0.15</v>
      </c>
      <c r="J36" s="101">
        <f>ROUND(((SUM(BF123:BF143))*I36),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ROUND((SUM(BG123:BG143)),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ROUND((SUM(BH123:BH143)),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ROUND((SUM(BI123:BI143)),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24071.199999999997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6" t="str">
        <f>E7</f>
        <v>ZL5 - SO 01 - BYT - Stavební úpravy a přístavba komunitního centra BETÉL</v>
      </c>
      <c r="F85" s="227"/>
      <c r="G85" s="227"/>
      <c r="H85" s="22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6" t="s">
        <v>97</v>
      </c>
      <c r="F87" s="228"/>
      <c r="G87" s="228"/>
      <c r="H87" s="228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8" t="str">
        <f>E11</f>
        <v>Vícepráce - Vnitřní dveře + obložkové zárubně</v>
      </c>
      <c r="F89" s="228"/>
      <c r="G89" s="228"/>
      <c r="H89" s="228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Bezručova čp.503, Chrastava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J123</f>
        <v>19893.55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113</v>
      </c>
      <c r="E99" s="116"/>
      <c r="F99" s="116"/>
      <c r="G99" s="116"/>
      <c r="H99" s="116"/>
      <c r="I99" s="116"/>
      <c r="J99" s="117">
        <f>J124</f>
        <v>19893.55</v>
      </c>
      <c r="L99" s="114"/>
    </row>
    <row r="100" spans="1:47" s="10" customFormat="1" ht="19.899999999999999" customHeight="1">
      <c r="B100" s="118"/>
      <c r="D100" s="119" t="s">
        <v>114</v>
      </c>
      <c r="E100" s="120"/>
      <c r="F100" s="120"/>
      <c r="G100" s="120"/>
      <c r="H100" s="120"/>
      <c r="I100" s="120"/>
      <c r="J100" s="121">
        <f>J125</f>
        <v>11200</v>
      </c>
      <c r="L100" s="118"/>
    </row>
    <row r="101" spans="1:47" s="10" customFormat="1" ht="19.899999999999999" customHeight="1">
      <c r="B101" s="118"/>
      <c r="D101" s="119" t="s">
        <v>115</v>
      </c>
      <c r="E101" s="120"/>
      <c r="F101" s="120"/>
      <c r="G101" s="120"/>
      <c r="H101" s="120"/>
      <c r="I101" s="120"/>
      <c r="J101" s="121">
        <f>J131</f>
        <v>8693.5499999999993</v>
      </c>
      <c r="L101" s="118"/>
    </row>
    <row r="102" spans="1:47" s="2" customFormat="1" ht="21.7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47" s="2" customFormat="1" ht="6.95" customHeight="1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7" spans="1:47" s="2" customFormat="1" ht="6.95" customHeight="1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4.95" customHeight="1">
      <c r="A108" s="28"/>
      <c r="B108" s="29"/>
      <c r="C108" s="20" t="s">
        <v>116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2" customHeight="1">
      <c r="A110" s="28"/>
      <c r="B110" s="29"/>
      <c r="C110" s="25" t="s">
        <v>14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6.5" customHeight="1">
      <c r="A111" s="28"/>
      <c r="B111" s="29"/>
      <c r="C111" s="28"/>
      <c r="D111" s="28"/>
      <c r="E111" s="226" t="str">
        <f>E7</f>
        <v>ZL5 - SO 01 - BYT - Stavební úpravy a přístavba komunitního centra BETÉL</v>
      </c>
      <c r="F111" s="227"/>
      <c r="G111" s="227"/>
      <c r="H111" s="227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1" customFormat="1" ht="12" customHeight="1">
      <c r="B112" s="19"/>
      <c r="C112" s="25" t="s">
        <v>96</v>
      </c>
      <c r="L112" s="19"/>
    </row>
    <row r="113" spans="1:65" s="2" customFormat="1" ht="16.5" customHeight="1">
      <c r="A113" s="28"/>
      <c r="B113" s="29"/>
      <c r="C113" s="28"/>
      <c r="D113" s="28"/>
      <c r="E113" s="226" t="s">
        <v>97</v>
      </c>
      <c r="F113" s="228"/>
      <c r="G113" s="228"/>
      <c r="H113" s="2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98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188" t="str">
        <f>E11</f>
        <v>Vícepráce - Vnitřní dveře + obložkové zárubně</v>
      </c>
      <c r="F115" s="228"/>
      <c r="G115" s="228"/>
      <c r="H115" s="2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18</v>
      </c>
      <c r="D117" s="28"/>
      <c r="E117" s="28"/>
      <c r="F117" s="23" t="str">
        <f>F14</f>
        <v xml:space="preserve">Bezručova čp.503, Chrastava </v>
      </c>
      <c r="G117" s="28"/>
      <c r="H117" s="28"/>
      <c r="I117" s="25" t="s">
        <v>20</v>
      </c>
      <c r="J117" s="51" t="str">
        <f>IF(J14="","",J14)</f>
        <v>4.6.2020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22</v>
      </c>
      <c r="D119" s="28"/>
      <c r="E119" s="28"/>
      <c r="F119" s="23" t="str">
        <f>E17</f>
        <v>Sbor JB v Chrastavě, Bezručova 503, 46331 Chrastav</v>
      </c>
      <c r="G119" s="28"/>
      <c r="H119" s="28"/>
      <c r="I119" s="25" t="s">
        <v>26</v>
      </c>
      <c r="J119" s="26" t="str">
        <f>E23</f>
        <v>FS Vision, s.r.o. IČ: 22792902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25</v>
      </c>
      <c r="D120" s="28"/>
      <c r="E120" s="28"/>
      <c r="F120" s="23" t="str">
        <f>IF(E20="","",E20)</f>
        <v>TOMIVOS s.r.o.</v>
      </c>
      <c r="G120" s="28"/>
      <c r="H120" s="28"/>
      <c r="I120" s="25" t="s">
        <v>28</v>
      </c>
      <c r="J120" s="26" t="str">
        <f>E26</f>
        <v xml:space="preserve"> 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22"/>
      <c r="B122" s="123"/>
      <c r="C122" s="124" t="s">
        <v>117</v>
      </c>
      <c r="D122" s="125" t="s">
        <v>55</v>
      </c>
      <c r="E122" s="125" t="s">
        <v>51</v>
      </c>
      <c r="F122" s="125" t="s">
        <v>52</v>
      </c>
      <c r="G122" s="125" t="s">
        <v>118</v>
      </c>
      <c r="H122" s="125" t="s">
        <v>119</v>
      </c>
      <c r="I122" s="125" t="s">
        <v>120</v>
      </c>
      <c r="J122" s="125" t="s">
        <v>108</v>
      </c>
      <c r="K122" s="126" t="s">
        <v>121</v>
      </c>
      <c r="L122" s="127"/>
      <c r="M122" s="58" t="s">
        <v>1</v>
      </c>
      <c r="N122" s="59" t="s">
        <v>34</v>
      </c>
      <c r="O122" s="59" t="s">
        <v>122</v>
      </c>
      <c r="P122" s="59" t="s">
        <v>123</v>
      </c>
      <c r="Q122" s="59" t="s">
        <v>124</v>
      </c>
      <c r="R122" s="59" t="s">
        <v>125</v>
      </c>
      <c r="S122" s="59" t="s">
        <v>126</v>
      </c>
      <c r="T122" s="60" t="s">
        <v>127</v>
      </c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</row>
    <row r="123" spans="1:65" s="2" customFormat="1" ht="22.9" customHeight="1">
      <c r="A123" s="28"/>
      <c r="B123" s="29"/>
      <c r="C123" s="65" t="s">
        <v>128</v>
      </c>
      <c r="D123" s="28"/>
      <c r="E123" s="28"/>
      <c r="F123" s="28"/>
      <c r="G123" s="28"/>
      <c r="H123" s="28"/>
      <c r="I123" s="28"/>
      <c r="J123" s="128">
        <f>BK123</f>
        <v>19893.55</v>
      </c>
      <c r="K123" s="28"/>
      <c r="L123" s="29"/>
      <c r="M123" s="61"/>
      <c r="N123" s="52"/>
      <c r="O123" s="62"/>
      <c r="P123" s="129">
        <f>P124</f>
        <v>15.590360000000002</v>
      </c>
      <c r="Q123" s="62"/>
      <c r="R123" s="129">
        <f>R124</f>
        <v>4.1842360000000002E-2</v>
      </c>
      <c r="S123" s="62"/>
      <c r="T123" s="130">
        <f>T124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69</v>
      </c>
      <c r="AU123" s="16" t="s">
        <v>110</v>
      </c>
      <c r="BK123" s="131">
        <f>BK124</f>
        <v>19893.55</v>
      </c>
    </row>
    <row r="124" spans="1:65" s="12" customFormat="1" ht="25.9" customHeight="1">
      <c r="B124" s="132"/>
      <c r="D124" s="133" t="s">
        <v>69</v>
      </c>
      <c r="E124" s="134" t="s">
        <v>145</v>
      </c>
      <c r="F124" s="134" t="s">
        <v>146</v>
      </c>
      <c r="J124" s="135">
        <f>BK124</f>
        <v>19893.55</v>
      </c>
      <c r="L124" s="132"/>
      <c r="M124" s="136"/>
      <c r="N124" s="137"/>
      <c r="O124" s="137"/>
      <c r="P124" s="138">
        <f>P125+P131</f>
        <v>15.590360000000002</v>
      </c>
      <c r="Q124" s="137"/>
      <c r="R124" s="138">
        <f>R125+R131</f>
        <v>4.1842360000000002E-2</v>
      </c>
      <c r="S124" s="137"/>
      <c r="T124" s="139">
        <f>T125+T131</f>
        <v>0</v>
      </c>
      <c r="AR124" s="133" t="s">
        <v>79</v>
      </c>
      <c r="AT124" s="140" t="s">
        <v>69</v>
      </c>
      <c r="AU124" s="140" t="s">
        <v>70</v>
      </c>
      <c r="AY124" s="133" t="s">
        <v>131</v>
      </c>
      <c r="BK124" s="141">
        <f>BK125+BK131</f>
        <v>19893.55</v>
      </c>
    </row>
    <row r="125" spans="1:65" s="12" customFormat="1" ht="22.9" customHeight="1">
      <c r="B125" s="132"/>
      <c r="D125" s="133" t="s">
        <v>69</v>
      </c>
      <c r="E125" s="142" t="s">
        <v>147</v>
      </c>
      <c r="F125" s="142" t="s">
        <v>148</v>
      </c>
      <c r="J125" s="143">
        <f>BK125</f>
        <v>11200</v>
      </c>
      <c r="L125" s="132"/>
      <c r="M125" s="136"/>
      <c r="N125" s="137"/>
      <c r="O125" s="137"/>
      <c r="P125" s="138">
        <f>SUM(P126:P130)</f>
        <v>0</v>
      </c>
      <c r="Q125" s="137"/>
      <c r="R125" s="138">
        <f>SUM(R126:R130)</f>
        <v>3.397E-2</v>
      </c>
      <c r="S125" s="137"/>
      <c r="T125" s="139">
        <f>SUM(T126:T130)</f>
        <v>0</v>
      </c>
      <c r="AR125" s="133" t="s">
        <v>79</v>
      </c>
      <c r="AT125" s="140" t="s">
        <v>69</v>
      </c>
      <c r="AU125" s="140" t="s">
        <v>77</v>
      </c>
      <c r="AY125" s="133" t="s">
        <v>131</v>
      </c>
      <c r="BK125" s="141">
        <f>SUM(BK126:BK130)</f>
        <v>11200</v>
      </c>
    </row>
    <row r="126" spans="1:65" s="2" customFormat="1" ht="16.5" customHeight="1">
      <c r="A126" s="28"/>
      <c r="B126" s="144"/>
      <c r="C126" s="145" t="s">
        <v>77</v>
      </c>
      <c r="D126" s="145" t="s">
        <v>134</v>
      </c>
      <c r="E126" s="146" t="s">
        <v>188</v>
      </c>
      <c r="F126" s="147" t="s">
        <v>189</v>
      </c>
      <c r="G126" s="148" t="s">
        <v>137</v>
      </c>
      <c r="H126" s="149">
        <v>1</v>
      </c>
      <c r="I126" s="150">
        <v>700</v>
      </c>
      <c r="J126" s="150">
        <f>ROUND(I126*H126,2)</f>
        <v>700</v>
      </c>
      <c r="K126" s="147" t="s">
        <v>1</v>
      </c>
      <c r="L126" s="29"/>
      <c r="M126" s="151" t="s">
        <v>1</v>
      </c>
      <c r="N126" s="152" t="s">
        <v>35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5" t="s">
        <v>152</v>
      </c>
      <c r="AT126" s="155" t="s">
        <v>134</v>
      </c>
      <c r="AU126" s="155" t="s">
        <v>79</v>
      </c>
      <c r="AY126" s="16" t="s">
        <v>131</v>
      </c>
      <c r="BE126" s="156">
        <f>IF(N126="základní",J126,0)</f>
        <v>700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6" t="s">
        <v>77</v>
      </c>
      <c r="BK126" s="156">
        <f>ROUND(I126*H126,2)</f>
        <v>700</v>
      </c>
      <c r="BL126" s="16" t="s">
        <v>152</v>
      </c>
      <c r="BM126" s="155" t="s">
        <v>190</v>
      </c>
    </row>
    <row r="127" spans="1:65" s="2" customFormat="1" ht="16.5" customHeight="1">
      <c r="A127" s="28"/>
      <c r="B127" s="144"/>
      <c r="C127" s="157" t="s">
        <v>79</v>
      </c>
      <c r="D127" s="157" t="s">
        <v>140</v>
      </c>
      <c r="E127" s="158" t="s">
        <v>191</v>
      </c>
      <c r="F127" s="159" t="s">
        <v>192</v>
      </c>
      <c r="G127" s="160" t="s">
        <v>137</v>
      </c>
      <c r="H127" s="161">
        <v>1</v>
      </c>
      <c r="I127" s="162">
        <v>5800</v>
      </c>
      <c r="J127" s="162">
        <f>ROUND(I127*H127,2)</f>
        <v>5800</v>
      </c>
      <c r="K127" s="159" t="s">
        <v>1</v>
      </c>
      <c r="L127" s="163"/>
      <c r="M127" s="164" t="s">
        <v>1</v>
      </c>
      <c r="N127" s="165" t="s">
        <v>35</v>
      </c>
      <c r="O127" s="153">
        <v>0</v>
      </c>
      <c r="P127" s="153">
        <f>O127*H127</f>
        <v>0</v>
      </c>
      <c r="Q127" s="153">
        <v>1.7500000000000002E-2</v>
      </c>
      <c r="R127" s="153">
        <f>Q127*H127</f>
        <v>1.7500000000000002E-2</v>
      </c>
      <c r="S127" s="153">
        <v>0</v>
      </c>
      <c r="T127" s="15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5" t="s">
        <v>156</v>
      </c>
      <c r="AT127" s="155" t="s">
        <v>140</v>
      </c>
      <c r="AU127" s="155" t="s">
        <v>79</v>
      </c>
      <c r="AY127" s="16" t="s">
        <v>131</v>
      </c>
      <c r="BE127" s="156">
        <f>IF(N127="základní",J127,0)</f>
        <v>5800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6" t="s">
        <v>77</v>
      </c>
      <c r="BK127" s="156">
        <f>ROUND(I127*H127,2)</f>
        <v>5800</v>
      </c>
      <c r="BL127" s="16" t="s">
        <v>152</v>
      </c>
      <c r="BM127" s="155" t="s">
        <v>193</v>
      </c>
    </row>
    <row r="128" spans="1:65" s="2" customFormat="1" ht="16.5" customHeight="1">
      <c r="A128" s="28"/>
      <c r="B128" s="144"/>
      <c r="C128" s="145" t="s">
        <v>149</v>
      </c>
      <c r="D128" s="145" t="s">
        <v>134</v>
      </c>
      <c r="E128" s="146" t="s">
        <v>194</v>
      </c>
      <c r="F128" s="147" t="s">
        <v>195</v>
      </c>
      <c r="G128" s="148" t="s">
        <v>137</v>
      </c>
      <c r="H128" s="149">
        <v>1</v>
      </c>
      <c r="I128" s="150">
        <v>900</v>
      </c>
      <c r="J128" s="150">
        <f>ROUND(I128*H128,2)</f>
        <v>900</v>
      </c>
      <c r="K128" s="147" t="s">
        <v>1</v>
      </c>
      <c r="L128" s="29"/>
      <c r="M128" s="151" t="s">
        <v>1</v>
      </c>
      <c r="N128" s="152" t="s">
        <v>35</v>
      </c>
      <c r="O128" s="153">
        <v>0</v>
      </c>
      <c r="P128" s="153">
        <f>O128*H128</f>
        <v>0</v>
      </c>
      <c r="Q128" s="153">
        <v>4.6999999999999999E-4</v>
      </c>
      <c r="R128" s="153">
        <f>Q128*H128</f>
        <v>4.6999999999999999E-4</v>
      </c>
      <c r="S128" s="153">
        <v>0</v>
      </c>
      <c r="T128" s="154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5" t="s">
        <v>152</v>
      </c>
      <c r="AT128" s="155" t="s">
        <v>134</v>
      </c>
      <c r="AU128" s="155" t="s">
        <v>79</v>
      </c>
      <c r="AY128" s="16" t="s">
        <v>131</v>
      </c>
      <c r="BE128" s="156">
        <f>IF(N128="základní",J128,0)</f>
        <v>900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6" t="s">
        <v>77</v>
      </c>
      <c r="BK128" s="156">
        <f>ROUND(I128*H128,2)</f>
        <v>900</v>
      </c>
      <c r="BL128" s="16" t="s">
        <v>152</v>
      </c>
      <c r="BM128" s="155" t="s">
        <v>196</v>
      </c>
    </row>
    <row r="129" spans="1:65" s="13" customFormat="1" ht="11.25">
      <c r="B129" s="170"/>
      <c r="D129" s="171" t="s">
        <v>197</v>
      </c>
      <c r="E129" s="172" t="s">
        <v>1</v>
      </c>
      <c r="F129" s="173" t="s">
        <v>77</v>
      </c>
      <c r="H129" s="174">
        <v>1</v>
      </c>
      <c r="L129" s="170"/>
      <c r="M129" s="175"/>
      <c r="N129" s="176"/>
      <c r="O129" s="176"/>
      <c r="P129" s="176"/>
      <c r="Q129" s="176"/>
      <c r="R129" s="176"/>
      <c r="S129" s="176"/>
      <c r="T129" s="177"/>
      <c r="AT129" s="172" t="s">
        <v>197</v>
      </c>
      <c r="AU129" s="172" t="s">
        <v>79</v>
      </c>
      <c r="AV129" s="13" t="s">
        <v>79</v>
      </c>
      <c r="AW129" s="13" t="s">
        <v>27</v>
      </c>
      <c r="AX129" s="13" t="s">
        <v>77</v>
      </c>
      <c r="AY129" s="172" t="s">
        <v>131</v>
      </c>
    </row>
    <row r="130" spans="1:65" s="2" customFormat="1" ht="16.5" customHeight="1">
      <c r="A130" s="28"/>
      <c r="B130" s="144"/>
      <c r="C130" s="157" t="s">
        <v>138</v>
      </c>
      <c r="D130" s="157" t="s">
        <v>140</v>
      </c>
      <c r="E130" s="158" t="s">
        <v>198</v>
      </c>
      <c r="F130" s="159" t="s">
        <v>199</v>
      </c>
      <c r="G130" s="160" t="s">
        <v>137</v>
      </c>
      <c r="H130" s="161">
        <v>1</v>
      </c>
      <c r="I130" s="162">
        <v>3800</v>
      </c>
      <c r="J130" s="162">
        <f>ROUND(I130*H130,2)</f>
        <v>3800</v>
      </c>
      <c r="K130" s="159" t="s">
        <v>1</v>
      </c>
      <c r="L130" s="163"/>
      <c r="M130" s="164" t="s">
        <v>1</v>
      </c>
      <c r="N130" s="165" t="s">
        <v>35</v>
      </c>
      <c r="O130" s="153">
        <v>0</v>
      </c>
      <c r="P130" s="153">
        <f>O130*H130</f>
        <v>0</v>
      </c>
      <c r="Q130" s="153">
        <v>1.6E-2</v>
      </c>
      <c r="R130" s="153">
        <f>Q130*H130</f>
        <v>1.6E-2</v>
      </c>
      <c r="S130" s="153">
        <v>0</v>
      </c>
      <c r="T130" s="154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5" t="s">
        <v>156</v>
      </c>
      <c r="AT130" s="155" t="s">
        <v>140</v>
      </c>
      <c r="AU130" s="155" t="s">
        <v>79</v>
      </c>
      <c r="AY130" s="16" t="s">
        <v>131</v>
      </c>
      <c r="BE130" s="156">
        <f>IF(N130="základní",J130,0)</f>
        <v>3800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6" t="s">
        <v>77</v>
      </c>
      <c r="BK130" s="156">
        <f>ROUND(I130*H130,2)</f>
        <v>3800</v>
      </c>
      <c r="BL130" s="16" t="s">
        <v>152</v>
      </c>
      <c r="BM130" s="155" t="s">
        <v>200</v>
      </c>
    </row>
    <row r="131" spans="1:65" s="12" customFormat="1" ht="22.9" customHeight="1">
      <c r="B131" s="132"/>
      <c r="D131" s="133" t="s">
        <v>69</v>
      </c>
      <c r="E131" s="142" t="s">
        <v>169</v>
      </c>
      <c r="F131" s="142" t="s">
        <v>170</v>
      </c>
      <c r="J131" s="143">
        <f>BK131</f>
        <v>8693.5499999999993</v>
      </c>
      <c r="L131" s="132"/>
      <c r="M131" s="136"/>
      <c r="N131" s="137"/>
      <c r="O131" s="137"/>
      <c r="P131" s="138">
        <f>SUM(P132:P143)</f>
        <v>15.590360000000002</v>
      </c>
      <c r="Q131" s="137"/>
      <c r="R131" s="138">
        <f>SUM(R132:R143)</f>
        <v>7.8723600000000001E-3</v>
      </c>
      <c r="S131" s="137"/>
      <c r="T131" s="139">
        <f>SUM(T132:T143)</f>
        <v>0</v>
      </c>
      <c r="AR131" s="133" t="s">
        <v>79</v>
      </c>
      <c r="AT131" s="140" t="s">
        <v>69</v>
      </c>
      <c r="AU131" s="140" t="s">
        <v>77</v>
      </c>
      <c r="AY131" s="133" t="s">
        <v>131</v>
      </c>
      <c r="BK131" s="141">
        <f>SUM(BK132:BK143)</f>
        <v>8693.5499999999993</v>
      </c>
    </row>
    <row r="132" spans="1:65" s="2" customFormat="1" ht="16.5" customHeight="1">
      <c r="A132" s="28"/>
      <c r="B132" s="144"/>
      <c r="C132" s="145" t="s">
        <v>158</v>
      </c>
      <c r="D132" s="145" t="s">
        <v>134</v>
      </c>
      <c r="E132" s="146" t="s">
        <v>201</v>
      </c>
      <c r="F132" s="147" t="s">
        <v>202</v>
      </c>
      <c r="G132" s="148" t="s">
        <v>173</v>
      </c>
      <c r="H132" s="149">
        <v>15.436</v>
      </c>
      <c r="I132" s="150">
        <v>56.1</v>
      </c>
      <c r="J132" s="150">
        <f>ROUND(I132*H132,2)</f>
        <v>865.96</v>
      </c>
      <c r="K132" s="147" t="s">
        <v>203</v>
      </c>
      <c r="L132" s="29"/>
      <c r="M132" s="151" t="s">
        <v>1</v>
      </c>
      <c r="N132" s="152" t="s">
        <v>35</v>
      </c>
      <c r="O132" s="153">
        <v>0.128</v>
      </c>
      <c r="P132" s="153">
        <f>O132*H132</f>
        <v>1.975808</v>
      </c>
      <c r="Q132" s="153">
        <v>2.0000000000000002E-5</v>
      </c>
      <c r="R132" s="153">
        <f>Q132*H132</f>
        <v>3.0872000000000001E-4</v>
      </c>
      <c r="S132" s="153">
        <v>0</v>
      </c>
      <c r="T132" s="15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5" t="s">
        <v>152</v>
      </c>
      <c r="AT132" s="155" t="s">
        <v>134</v>
      </c>
      <c r="AU132" s="155" t="s">
        <v>79</v>
      </c>
      <c r="AY132" s="16" t="s">
        <v>131</v>
      </c>
      <c r="BE132" s="156">
        <f>IF(N132="základní",J132,0)</f>
        <v>865.96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6" t="s">
        <v>77</v>
      </c>
      <c r="BK132" s="156">
        <f>ROUND(I132*H132,2)</f>
        <v>865.96</v>
      </c>
      <c r="BL132" s="16" t="s">
        <v>152</v>
      </c>
      <c r="BM132" s="155" t="s">
        <v>204</v>
      </c>
    </row>
    <row r="133" spans="1:65" s="13" customFormat="1" ht="11.25">
      <c r="B133" s="170"/>
      <c r="D133" s="171" t="s">
        <v>197</v>
      </c>
      <c r="E133" s="172" t="s">
        <v>1</v>
      </c>
      <c r="F133" s="173" t="s">
        <v>205</v>
      </c>
      <c r="H133" s="174">
        <v>15.436</v>
      </c>
      <c r="L133" s="170"/>
      <c r="M133" s="175"/>
      <c r="N133" s="176"/>
      <c r="O133" s="176"/>
      <c r="P133" s="176"/>
      <c r="Q133" s="176"/>
      <c r="R133" s="176"/>
      <c r="S133" s="176"/>
      <c r="T133" s="177"/>
      <c r="AT133" s="172" t="s">
        <v>197</v>
      </c>
      <c r="AU133" s="172" t="s">
        <v>79</v>
      </c>
      <c r="AV133" s="13" t="s">
        <v>79</v>
      </c>
      <c r="AW133" s="13" t="s">
        <v>27</v>
      </c>
      <c r="AX133" s="13" t="s">
        <v>77</v>
      </c>
      <c r="AY133" s="172" t="s">
        <v>131</v>
      </c>
    </row>
    <row r="134" spans="1:65" s="2" customFormat="1" ht="16.5" customHeight="1">
      <c r="A134" s="28"/>
      <c r="B134" s="144"/>
      <c r="C134" s="145" t="s">
        <v>132</v>
      </c>
      <c r="D134" s="145" t="s">
        <v>134</v>
      </c>
      <c r="E134" s="146" t="s">
        <v>206</v>
      </c>
      <c r="F134" s="147" t="s">
        <v>207</v>
      </c>
      <c r="G134" s="148" t="s">
        <v>173</v>
      </c>
      <c r="H134" s="149">
        <v>15.436</v>
      </c>
      <c r="I134" s="150">
        <v>60.9</v>
      </c>
      <c r="J134" s="150">
        <f>ROUND(I134*H134,2)</f>
        <v>940.05</v>
      </c>
      <c r="K134" s="147" t="s">
        <v>203</v>
      </c>
      <c r="L134" s="29"/>
      <c r="M134" s="151" t="s">
        <v>1</v>
      </c>
      <c r="N134" s="152" t="s">
        <v>35</v>
      </c>
      <c r="O134" s="153">
        <v>0.14099999999999999</v>
      </c>
      <c r="P134" s="153">
        <f>O134*H134</f>
        <v>2.1764759999999996</v>
      </c>
      <c r="Q134" s="153">
        <v>2.0000000000000002E-5</v>
      </c>
      <c r="R134" s="153">
        <f>Q134*H134</f>
        <v>3.0872000000000001E-4</v>
      </c>
      <c r="S134" s="153">
        <v>0</v>
      </c>
      <c r="T134" s="15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5" t="s">
        <v>152</v>
      </c>
      <c r="AT134" s="155" t="s">
        <v>134</v>
      </c>
      <c r="AU134" s="155" t="s">
        <v>79</v>
      </c>
      <c r="AY134" s="16" t="s">
        <v>131</v>
      </c>
      <c r="BE134" s="156">
        <f>IF(N134="základní",J134,0)</f>
        <v>940.05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6" t="s">
        <v>77</v>
      </c>
      <c r="BK134" s="156">
        <f>ROUND(I134*H134,2)</f>
        <v>940.05</v>
      </c>
      <c r="BL134" s="16" t="s">
        <v>152</v>
      </c>
      <c r="BM134" s="155" t="s">
        <v>208</v>
      </c>
    </row>
    <row r="135" spans="1:65" s="13" customFormat="1" ht="11.25">
      <c r="B135" s="170"/>
      <c r="D135" s="171" t="s">
        <v>197</v>
      </c>
      <c r="E135" s="172" t="s">
        <v>1</v>
      </c>
      <c r="F135" s="173" t="s">
        <v>209</v>
      </c>
      <c r="H135" s="174">
        <v>15.436</v>
      </c>
      <c r="L135" s="170"/>
      <c r="M135" s="175"/>
      <c r="N135" s="176"/>
      <c r="O135" s="176"/>
      <c r="P135" s="176"/>
      <c r="Q135" s="176"/>
      <c r="R135" s="176"/>
      <c r="S135" s="176"/>
      <c r="T135" s="177"/>
      <c r="AT135" s="172" t="s">
        <v>197</v>
      </c>
      <c r="AU135" s="172" t="s">
        <v>79</v>
      </c>
      <c r="AV135" s="13" t="s">
        <v>79</v>
      </c>
      <c r="AW135" s="13" t="s">
        <v>27</v>
      </c>
      <c r="AX135" s="13" t="s">
        <v>77</v>
      </c>
      <c r="AY135" s="172" t="s">
        <v>131</v>
      </c>
    </row>
    <row r="136" spans="1:65" s="2" customFormat="1" ht="16.5" customHeight="1">
      <c r="A136" s="28"/>
      <c r="B136" s="144"/>
      <c r="C136" s="145" t="s">
        <v>165</v>
      </c>
      <c r="D136" s="145" t="s">
        <v>134</v>
      </c>
      <c r="E136" s="146" t="s">
        <v>210</v>
      </c>
      <c r="F136" s="147" t="s">
        <v>211</v>
      </c>
      <c r="G136" s="148" t="s">
        <v>173</v>
      </c>
      <c r="H136" s="149">
        <v>15.436</v>
      </c>
      <c r="I136" s="150">
        <v>144</v>
      </c>
      <c r="J136" s="150">
        <f>ROUND(I136*H136,2)</f>
        <v>2222.7800000000002</v>
      </c>
      <c r="K136" s="147" t="s">
        <v>203</v>
      </c>
      <c r="L136" s="29"/>
      <c r="M136" s="151" t="s">
        <v>1</v>
      </c>
      <c r="N136" s="152" t="s">
        <v>35</v>
      </c>
      <c r="O136" s="153">
        <v>0.30499999999999999</v>
      </c>
      <c r="P136" s="153">
        <f>O136*H136</f>
        <v>4.7079800000000001</v>
      </c>
      <c r="Q136" s="153">
        <v>1.1E-4</v>
      </c>
      <c r="R136" s="153">
        <f>Q136*H136</f>
        <v>1.6979600000000001E-3</v>
      </c>
      <c r="S136" s="153">
        <v>0</v>
      </c>
      <c r="T136" s="15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152</v>
      </c>
      <c r="AT136" s="155" t="s">
        <v>134</v>
      </c>
      <c r="AU136" s="155" t="s">
        <v>79</v>
      </c>
      <c r="AY136" s="16" t="s">
        <v>131</v>
      </c>
      <c r="BE136" s="156">
        <f>IF(N136="základní",J136,0)</f>
        <v>2222.7800000000002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6" t="s">
        <v>77</v>
      </c>
      <c r="BK136" s="156">
        <f>ROUND(I136*H136,2)</f>
        <v>2222.7800000000002</v>
      </c>
      <c r="BL136" s="16" t="s">
        <v>152</v>
      </c>
      <c r="BM136" s="155" t="s">
        <v>212</v>
      </c>
    </row>
    <row r="137" spans="1:65" s="13" customFormat="1" ht="11.25">
      <c r="B137" s="170"/>
      <c r="D137" s="171" t="s">
        <v>197</v>
      </c>
      <c r="E137" s="172" t="s">
        <v>1</v>
      </c>
      <c r="F137" s="173" t="s">
        <v>213</v>
      </c>
      <c r="H137" s="174">
        <v>6.165</v>
      </c>
      <c r="L137" s="170"/>
      <c r="M137" s="175"/>
      <c r="N137" s="176"/>
      <c r="O137" s="176"/>
      <c r="P137" s="176"/>
      <c r="Q137" s="176"/>
      <c r="R137" s="176"/>
      <c r="S137" s="176"/>
      <c r="T137" s="177"/>
      <c r="AT137" s="172" t="s">
        <v>197</v>
      </c>
      <c r="AU137" s="172" t="s">
        <v>79</v>
      </c>
      <c r="AV137" s="13" t="s">
        <v>79</v>
      </c>
      <c r="AW137" s="13" t="s">
        <v>27</v>
      </c>
      <c r="AX137" s="13" t="s">
        <v>70</v>
      </c>
      <c r="AY137" s="172" t="s">
        <v>131</v>
      </c>
    </row>
    <row r="138" spans="1:65" s="13" customFormat="1" ht="11.25">
      <c r="B138" s="170"/>
      <c r="D138" s="171" t="s">
        <v>197</v>
      </c>
      <c r="E138" s="172" t="s">
        <v>1</v>
      </c>
      <c r="F138" s="173" t="s">
        <v>214</v>
      </c>
      <c r="H138" s="174">
        <v>5.3869999999999996</v>
      </c>
      <c r="L138" s="170"/>
      <c r="M138" s="175"/>
      <c r="N138" s="176"/>
      <c r="O138" s="176"/>
      <c r="P138" s="176"/>
      <c r="Q138" s="176"/>
      <c r="R138" s="176"/>
      <c r="S138" s="176"/>
      <c r="T138" s="177"/>
      <c r="AT138" s="172" t="s">
        <v>197</v>
      </c>
      <c r="AU138" s="172" t="s">
        <v>79</v>
      </c>
      <c r="AV138" s="13" t="s">
        <v>79</v>
      </c>
      <c r="AW138" s="13" t="s">
        <v>27</v>
      </c>
      <c r="AX138" s="13" t="s">
        <v>70</v>
      </c>
      <c r="AY138" s="172" t="s">
        <v>131</v>
      </c>
    </row>
    <row r="139" spans="1:65" s="13" customFormat="1" ht="11.25">
      <c r="B139" s="170"/>
      <c r="D139" s="171" t="s">
        <v>197</v>
      </c>
      <c r="E139" s="172" t="s">
        <v>1</v>
      </c>
      <c r="F139" s="173" t="s">
        <v>215</v>
      </c>
      <c r="H139" s="174">
        <v>3.8839999999999999</v>
      </c>
      <c r="L139" s="170"/>
      <c r="M139" s="175"/>
      <c r="N139" s="176"/>
      <c r="O139" s="176"/>
      <c r="P139" s="176"/>
      <c r="Q139" s="176"/>
      <c r="R139" s="176"/>
      <c r="S139" s="176"/>
      <c r="T139" s="177"/>
      <c r="AT139" s="172" t="s">
        <v>197</v>
      </c>
      <c r="AU139" s="172" t="s">
        <v>79</v>
      </c>
      <c r="AV139" s="13" t="s">
        <v>79</v>
      </c>
      <c r="AW139" s="13" t="s">
        <v>27</v>
      </c>
      <c r="AX139" s="13" t="s">
        <v>70</v>
      </c>
      <c r="AY139" s="172" t="s">
        <v>131</v>
      </c>
    </row>
    <row r="140" spans="1:65" s="14" customFormat="1" ht="11.25">
      <c r="B140" s="178"/>
      <c r="D140" s="171" t="s">
        <v>197</v>
      </c>
      <c r="E140" s="179" t="s">
        <v>1</v>
      </c>
      <c r="F140" s="180" t="s">
        <v>216</v>
      </c>
      <c r="H140" s="181">
        <v>15.436</v>
      </c>
      <c r="L140" s="178"/>
      <c r="M140" s="182"/>
      <c r="N140" s="183"/>
      <c r="O140" s="183"/>
      <c r="P140" s="183"/>
      <c r="Q140" s="183"/>
      <c r="R140" s="183"/>
      <c r="S140" s="183"/>
      <c r="T140" s="184"/>
      <c r="AT140" s="179" t="s">
        <v>197</v>
      </c>
      <c r="AU140" s="179" t="s">
        <v>79</v>
      </c>
      <c r="AV140" s="14" t="s">
        <v>138</v>
      </c>
      <c r="AW140" s="14" t="s">
        <v>27</v>
      </c>
      <c r="AX140" s="14" t="s">
        <v>77</v>
      </c>
      <c r="AY140" s="179" t="s">
        <v>131</v>
      </c>
    </row>
    <row r="141" spans="1:65" s="2" customFormat="1" ht="16.5" customHeight="1">
      <c r="A141" s="28"/>
      <c r="B141" s="144"/>
      <c r="C141" s="145" t="s">
        <v>143</v>
      </c>
      <c r="D141" s="145" t="s">
        <v>134</v>
      </c>
      <c r="E141" s="146" t="s">
        <v>217</v>
      </c>
      <c r="F141" s="147" t="s">
        <v>218</v>
      </c>
      <c r="G141" s="148" t="s">
        <v>173</v>
      </c>
      <c r="H141" s="149">
        <v>15.436</v>
      </c>
      <c r="I141" s="150">
        <v>103</v>
      </c>
      <c r="J141" s="150">
        <f>ROUND(I141*H141,2)</f>
        <v>1589.91</v>
      </c>
      <c r="K141" s="147" t="s">
        <v>203</v>
      </c>
      <c r="L141" s="29"/>
      <c r="M141" s="151" t="s">
        <v>1</v>
      </c>
      <c r="N141" s="152" t="s">
        <v>35</v>
      </c>
      <c r="O141" s="153">
        <v>0.155</v>
      </c>
      <c r="P141" s="153">
        <f>O141*H141</f>
        <v>2.3925800000000002</v>
      </c>
      <c r="Q141" s="153">
        <v>1.2999999999999999E-4</v>
      </c>
      <c r="R141" s="153">
        <f>Q141*H141</f>
        <v>2.0066799999999998E-3</v>
      </c>
      <c r="S141" s="153">
        <v>0</v>
      </c>
      <c r="T141" s="15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152</v>
      </c>
      <c r="AT141" s="155" t="s">
        <v>134</v>
      </c>
      <c r="AU141" s="155" t="s">
        <v>79</v>
      </c>
      <c r="AY141" s="16" t="s">
        <v>131</v>
      </c>
      <c r="BE141" s="156">
        <f>IF(N141="základní",J141,0)</f>
        <v>1589.91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77</v>
      </c>
      <c r="BK141" s="156">
        <f>ROUND(I141*H141,2)</f>
        <v>1589.91</v>
      </c>
      <c r="BL141" s="16" t="s">
        <v>152</v>
      </c>
      <c r="BM141" s="155" t="s">
        <v>219</v>
      </c>
    </row>
    <row r="142" spans="1:65" s="2" customFormat="1" ht="16.5" customHeight="1">
      <c r="A142" s="28"/>
      <c r="B142" s="144"/>
      <c r="C142" s="145" t="s">
        <v>175</v>
      </c>
      <c r="D142" s="145" t="s">
        <v>134</v>
      </c>
      <c r="E142" s="146" t="s">
        <v>220</v>
      </c>
      <c r="F142" s="147" t="s">
        <v>221</v>
      </c>
      <c r="G142" s="148" t="s">
        <v>173</v>
      </c>
      <c r="H142" s="149">
        <v>15.436</v>
      </c>
      <c r="I142" s="150">
        <v>105</v>
      </c>
      <c r="J142" s="150">
        <f>ROUND(I142*H142,2)</f>
        <v>1620.78</v>
      </c>
      <c r="K142" s="147" t="s">
        <v>203</v>
      </c>
      <c r="L142" s="29"/>
      <c r="M142" s="151" t="s">
        <v>1</v>
      </c>
      <c r="N142" s="152" t="s">
        <v>35</v>
      </c>
      <c r="O142" s="153">
        <v>0.16600000000000001</v>
      </c>
      <c r="P142" s="153">
        <f>O142*H142</f>
        <v>2.562376</v>
      </c>
      <c r="Q142" s="153">
        <v>1.2E-4</v>
      </c>
      <c r="R142" s="153">
        <f>Q142*H142</f>
        <v>1.85232E-3</v>
      </c>
      <c r="S142" s="153">
        <v>0</v>
      </c>
      <c r="T142" s="15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5" t="s">
        <v>152</v>
      </c>
      <c r="AT142" s="155" t="s">
        <v>134</v>
      </c>
      <c r="AU142" s="155" t="s">
        <v>79</v>
      </c>
      <c r="AY142" s="16" t="s">
        <v>131</v>
      </c>
      <c r="BE142" s="156">
        <f>IF(N142="základní",J142,0)</f>
        <v>1620.78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6" t="s">
        <v>77</v>
      </c>
      <c r="BK142" s="156">
        <f>ROUND(I142*H142,2)</f>
        <v>1620.78</v>
      </c>
      <c r="BL142" s="16" t="s">
        <v>152</v>
      </c>
      <c r="BM142" s="155" t="s">
        <v>222</v>
      </c>
    </row>
    <row r="143" spans="1:65" s="2" customFormat="1" ht="16.5" customHeight="1">
      <c r="A143" s="28"/>
      <c r="B143" s="144"/>
      <c r="C143" s="145" t="s">
        <v>179</v>
      </c>
      <c r="D143" s="145" t="s">
        <v>134</v>
      </c>
      <c r="E143" s="146" t="s">
        <v>223</v>
      </c>
      <c r="F143" s="147" t="s">
        <v>224</v>
      </c>
      <c r="G143" s="148" t="s">
        <v>173</v>
      </c>
      <c r="H143" s="149">
        <v>15.436</v>
      </c>
      <c r="I143" s="150">
        <v>94.2</v>
      </c>
      <c r="J143" s="150">
        <f>ROUND(I143*H143,2)</f>
        <v>1454.07</v>
      </c>
      <c r="K143" s="147" t="s">
        <v>203</v>
      </c>
      <c r="L143" s="29"/>
      <c r="M143" s="166" t="s">
        <v>1</v>
      </c>
      <c r="N143" s="167" t="s">
        <v>35</v>
      </c>
      <c r="O143" s="168">
        <v>0.115</v>
      </c>
      <c r="P143" s="168">
        <f>O143*H143</f>
        <v>1.7751400000000002</v>
      </c>
      <c r="Q143" s="168">
        <v>1.1E-4</v>
      </c>
      <c r="R143" s="168">
        <f>Q143*H143</f>
        <v>1.6979600000000001E-3</v>
      </c>
      <c r="S143" s="168">
        <v>0</v>
      </c>
      <c r="T143" s="16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152</v>
      </c>
      <c r="AT143" s="155" t="s">
        <v>134</v>
      </c>
      <c r="AU143" s="155" t="s">
        <v>79</v>
      </c>
      <c r="AY143" s="16" t="s">
        <v>131</v>
      </c>
      <c r="BE143" s="156">
        <f>IF(N143="základní",J143,0)</f>
        <v>1454.07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77</v>
      </c>
      <c r="BK143" s="156">
        <f>ROUND(I143*H143,2)</f>
        <v>1454.07</v>
      </c>
      <c r="BL143" s="16" t="s">
        <v>152</v>
      </c>
      <c r="BM143" s="155" t="s">
        <v>225</v>
      </c>
    </row>
    <row r="144" spans="1:65" s="2" customFormat="1" ht="6.95" customHeight="1">
      <c r="A144" s="28"/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29"/>
      <c r="M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</row>
  </sheetData>
  <autoFilter ref="C122:K143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L2" s="225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6" t="s">
        <v>89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6" t="str">
        <f>'Rekapitulace stavby'!K6</f>
        <v>ZL5 - SO 01 - BYT - Stavební úpravy a přístavba komunitního centra BETÉL</v>
      </c>
      <c r="F7" s="227"/>
      <c r="G7" s="227"/>
      <c r="H7" s="227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6" t="s">
        <v>226</v>
      </c>
      <c r="F9" s="228"/>
      <c r="G9" s="228"/>
      <c r="H9" s="228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8" t="s">
        <v>227</v>
      </c>
      <c r="F11" s="228"/>
      <c r="G11" s="228"/>
      <c r="H11" s="228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100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4" t="s">
        <v>1</v>
      </c>
      <c r="F29" s="214"/>
      <c r="G29" s="214"/>
      <c r="H29" s="214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ROUND(J122, 2)</f>
        <v>-3849.6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ROUND((SUM(BE122:BE128)),  2)</f>
        <v>-3849.6</v>
      </c>
      <c r="G35" s="28"/>
      <c r="H35" s="28"/>
      <c r="I35" s="102">
        <v>0.21</v>
      </c>
      <c r="J35" s="101">
        <f>ROUND(((SUM(BE122:BE128))*I35),  2)</f>
        <v>-808.42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ROUND((SUM(BF122:BF128)),  2)</f>
        <v>0</v>
      </c>
      <c r="G36" s="28"/>
      <c r="H36" s="28"/>
      <c r="I36" s="102">
        <v>0.15</v>
      </c>
      <c r="J36" s="101">
        <f>ROUND(((SUM(BF122:BF128))*I36),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ROUND((SUM(BG122:BG128)),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ROUND((SUM(BH122:BH128)),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ROUND((SUM(BI122:BI128)),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-4658.0199999999995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6" t="str">
        <f>E7</f>
        <v>ZL5 - SO 01 - BYT - Stavební úpravy a přístavba komunitního centra BETÉL</v>
      </c>
      <c r="F85" s="227"/>
      <c r="G85" s="227"/>
      <c r="H85" s="22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6" t="s">
        <v>226</v>
      </c>
      <c r="F87" s="228"/>
      <c r="G87" s="228"/>
      <c r="H87" s="228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8" t="str">
        <f>E11</f>
        <v>Méněpráce - Vnitřní žaluzie</v>
      </c>
      <c r="F89" s="228"/>
      <c r="G89" s="228"/>
      <c r="H89" s="228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Bezručova čp.503, Chrastava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J122</f>
        <v>-3849.6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113</v>
      </c>
      <c r="E99" s="116"/>
      <c r="F99" s="116"/>
      <c r="G99" s="116"/>
      <c r="H99" s="116"/>
      <c r="I99" s="116"/>
      <c r="J99" s="117">
        <f>J123</f>
        <v>-3849.6</v>
      </c>
      <c r="L99" s="114"/>
    </row>
    <row r="100" spans="1:47" s="10" customFormat="1" ht="19.899999999999999" customHeight="1">
      <c r="B100" s="118"/>
      <c r="D100" s="119" t="s">
        <v>228</v>
      </c>
      <c r="E100" s="120"/>
      <c r="F100" s="120"/>
      <c r="G100" s="120"/>
      <c r="H100" s="120"/>
      <c r="I100" s="120"/>
      <c r="J100" s="121">
        <f>J124</f>
        <v>-3849.6</v>
      </c>
      <c r="L100" s="118"/>
    </row>
    <row r="101" spans="1:47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47" s="2" customFormat="1" ht="6.95" customHeight="1">
      <c r="A102" s="28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pans="1:47" s="2" customFormat="1" ht="6.95" customHeight="1">
      <c r="A106" s="28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4.95" customHeight="1">
      <c r="A107" s="28"/>
      <c r="B107" s="29"/>
      <c r="C107" s="20" t="s">
        <v>116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6.5" customHeight="1">
      <c r="A110" s="28"/>
      <c r="B110" s="29"/>
      <c r="C110" s="28"/>
      <c r="D110" s="28"/>
      <c r="E110" s="226" t="str">
        <f>E7</f>
        <v>ZL5 - SO 01 - BYT - Stavební úpravy a přístavba komunitního centra BETÉL</v>
      </c>
      <c r="F110" s="227"/>
      <c r="G110" s="227"/>
      <c r="H110" s="227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1" customFormat="1" ht="12" customHeight="1">
      <c r="B111" s="19"/>
      <c r="C111" s="25" t="s">
        <v>96</v>
      </c>
      <c r="L111" s="19"/>
    </row>
    <row r="112" spans="1:47" s="2" customFormat="1" ht="16.5" customHeight="1">
      <c r="A112" s="28"/>
      <c r="B112" s="29"/>
      <c r="C112" s="28"/>
      <c r="D112" s="28"/>
      <c r="E112" s="226" t="s">
        <v>226</v>
      </c>
      <c r="F112" s="228"/>
      <c r="G112" s="228"/>
      <c r="H112" s="2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98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188" t="str">
        <f>E11</f>
        <v>Méněpráce - Vnitřní žaluzie</v>
      </c>
      <c r="F114" s="228"/>
      <c r="G114" s="228"/>
      <c r="H114" s="2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18</v>
      </c>
      <c r="D116" s="28"/>
      <c r="E116" s="28"/>
      <c r="F116" s="23" t="str">
        <f>F14</f>
        <v xml:space="preserve">Bezručova čp.503, Chrastava </v>
      </c>
      <c r="G116" s="28"/>
      <c r="H116" s="28"/>
      <c r="I116" s="25" t="s">
        <v>20</v>
      </c>
      <c r="J116" s="51" t="str">
        <f>IF(J14="","",J14)</f>
        <v>4.6.2020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5" t="s">
        <v>22</v>
      </c>
      <c r="D118" s="28"/>
      <c r="E118" s="28"/>
      <c r="F118" s="23" t="str">
        <f>E17</f>
        <v>Sbor JB v Chrastavě, Bezručova 503, 46331 Chrastav</v>
      </c>
      <c r="G118" s="28"/>
      <c r="H118" s="28"/>
      <c r="I118" s="25" t="s">
        <v>26</v>
      </c>
      <c r="J118" s="26" t="str">
        <f>E23</f>
        <v>FS Vision, s.r.o. IČ: 22792902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25</v>
      </c>
      <c r="D119" s="28"/>
      <c r="E119" s="28"/>
      <c r="F119" s="23" t="str">
        <f>IF(E20="","",E20)</f>
        <v>TOMIVOS s.r.o.</v>
      </c>
      <c r="G119" s="28"/>
      <c r="H119" s="28"/>
      <c r="I119" s="25" t="s">
        <v>28</v>
      </c>
      <c r="J119" s="26" t="str">
        <f>E26</f>
        <v xml:space="preserve"> 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22"/>
      <c r="B121" s="123"/>
      <c r="C121" s="124" t="s">
        <v>117</v>
      </c>
      <c r="D121" s="125" t="s">
        <v>55</v>
      </c>
      <c r="E121" s="125" t="s">
        <v>51</v>
      </c>
      <c r="F121" s="125" t="s">
        <v>52</v>
      </c>
      <c r="G121" s="125" t="s">
        <v>118</v>
      </c>
      <c r="H121" s="125" t="s">
        <v>119</v>
      </c>
      <c r="I121" s="125" t="s">
        <v>120</v>
      </c>
      <c r="J121" s="125" t="s">
        <v>108</v>
      </c>
      <c r="K121" s="126" t="s">
        <v>121</v>
      </c>
      <c r="L121" s="127"/>
      <c r="M121" s="58" t="s">
        <v>1</v>
      </c>
      <c r="N121" s="59" t="s">
        <v>34</v>
      </c>
      <c r="O121" s="59" t="s">
        <v>122</v>
      </c>
      <c r="P121" s="59" t="s">
        <v>123</v>
      </c>
      <c r="Q121" s="59" t="s">
        <v>124</v>
      </c>
      <c r="R121" s="59" t="s">
        <v>125</v>
      </c>
      <c r="S121" s="59" t="s">
        <v>126</v>
      </c>
      <c r="T121" s="60" t="s">
        <v>127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8"/>
      <c r="B122" s="29"/>
      <c r="C122" s="65" t="s">
        <v>128</v>
      </c>
      <c r="D122" s="28"/>
      <c r="E122" s="28"/>
      <c r="F122" s="28"/>
      <c r="G122" s="28"/>
      <c r="H122" s="28"/>
      <c r="I122" s="28"/>
      <c r="J122" s="128">
        <f>BK122</f>
        <v>-3849.6</v>
      </c>
      <c r="K122" s="28"/>
      <c r="L122" s="29"/>
      <c r="M122" s="61"/>
      <c r="N122" s="52"/>
      <c r="O122" s="62"/>
      <c r="P122" s="129">
        <f>P123</f>
        <v>0</v>
      </c>
      <c r="Q122" s="62"/>
      <c r="R122" s="129">
        <f>R123</f>
        <v>-2.2880000000000001E-3</v>
      </c>
      <c r="S122" s="62"/>
      <c r="T122" s="130">
        <f>T123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6" t="s">
        <v>69</v>
      </c>
      <c r="AU122" s="16" t="s">
        <v>110</v>
      </c>
      <c r="BK122" s="131">
        <f>BK123</f>
        <v>-3849.6</v>
      </c>
    </row>
    <row r="123" spans="1:65" s="12" customFormat="1" ht="25.9" customHeight="1">
      <c r="B123" s="132"/>
      <c r="D123" s="133" t="s">
        <v>69</v>
      </c>
      <c r="E123" s="134" t="s">
        <v>145</v>
      </c>
      <c r="F123" s="134" t="s">
        <v>146</v>
      </c>
      <c r="J123" s="135">
        <f>BK123</f>
        <v>-3849.6</v>
      </c>
      <c r="L123" s="132"/>
      <c r="M123" s="136"/>
      <c r="N123" s="137"/>
      <c r="O123" s="137"/>
      <c r="P123" s="138">
        <f>P124</f>
        <v>0</v>
      </c>
      <c r="Q123" s="137"/>
      <c r="R123" s="138">
        <f>R124</f>
        <v>-2.2880000000000001E-3</v>
      </c>
      <c r="S123" s="137"/>
      <c r="T123" s="139">
        <f>T124</f>
        <v>0</v>
      </c>
      <c r="AR123" s="133" t="s">
        <v>79</v>
      </c>
      <c r="AT123" s="140" t="s">
        <v>69</v>
      </c>
      <c r="AU123" s="140" t="s">
        <v>70</v>
      </c>
      <c r="AY123" s="133" t="s">
        <v>131</v>
      </c>
      <c r="BK123" s="141">
        <f>BK124</f>
        <v>-3849.6</v>
      </c>
    </row>
    <row r="124" spans="1:65" s="12" customFormat="1" ht="22.9" customHeight="1">
      <c r="B124" s="132"/>
      <c r="D124" s="133" t="s">
        <v>69</v>
      </c>
      <c r="E124" s="142" t="s">
        <v>229</v>
      </c>
      <c r="F124" s="142" t="s">
        <v>230</v>
      </c>
      <c r="J124" s="143">
        <f>BK124</f>
        <v>-3849.6</v>
      </c>
      <c r="L124" s="132"/>
      <c r="M124" s="136"/>
      <c r="N124" s="137"/>
      <c r="O124" s="137"/>
      <c r="P124" s="138">
        <f>SUM(P125:P128)</f>
        <v>0</v>
      </c>
      <c r="Q124" s="137"/>
      <c r="R124" s="138">
        <f>SUM(R125:R128)</f>
        <v>-2.2880000000000001E-3</v>
      </c>
      <c r="S124" s="137"/>
      <c r="T124" s="139">
        <f>SUM(T125:T128)</f>
        <v>0</v>
      </c>
      <c r="AR124" s="133" t="s">
        <v>79</v>
      </c>
      <c r="AT124" s="140" t="s">
        <v>69</v>
      </c>
      <c r="AU124" s="140" t="s">
        <v>77</v>
      </c>
      <c r="AY124" s="133" t="s">
        <v>131</v>
      </c>
      <c r="BK124" s="141">
        <f>SUM(BK125:BK128)</f>
        <v>-3849.6</v>
      </c>
    </row>
    <row r="125" spans="1:65" s="2" customFormat="1" ht="16.5" customHeight="1">
      <c r="A125" s="28"/>
      <c r="B125" s="144"/>
      <c r="C125" s="145" t="s">
        <v>77</v>
      </c>
      <c r="D125" s="145" t="s">
        <v>134</v>
      </c>
      <c r="E125" s="146" t="s">
        <v>231</v>
      </c>
      <c r="F125" s="147" t="s">
        <v>232</v>
      </c>
      <c r="G125" s="148" t="s">
        <v>173</v>
      </c>
      <c r="H125" s="149">
        <v>-1.76</v>
      </c>
      <c r="I125" s="150">
        <v>1500</v>
      </c>
      <c r="J125" s="150">
        <f>ROUND(I125*H125,2)</f>
        <v>-2640</v>
      </c>
      <c r="K125" s="147" t="s">
        <v>1</v>
      </c>
      <c r="L125" s="29"/>
      <c r="M125" s="151" t="s">
        <v>1</v>
      </c>
      <c r="N125" s="152" t="s">
        <v>35</v>
      </c>
      <c r="O125" s="153">
        <v>0</v>
      </c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5" t="s">
        <v>152</v>
      </c>
      <c r="AT125" s="155" t="s">
        <v>134</v>
      </c>
      <c r="AU125" s="155" t="s">
        <v>79</v>
      </c>
      <c r="AY125" s="16" t="s">
        <v>131</v>
      </c>
      <c r="BE125" s="156">
        <f>IF(N125="základní",J125,0)</f>
        <v>-2640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6" t="s">
        <v>77</v>
      </c>
      <c r="BK125" s="156">
        <f>ROUND(I125*H125,2)</f>
        <v>-2640</v>
      </c>
      <c r="BL125" s="16" t="s">
        <v>152</v>
      </c>
      <c r="BM125" s="155" t="s">
        <v>233</v>
      </c>
    </row>
    <row r="126" spans="1:65" s="2" customFormat="1" ht="16.5" customHeight="1">
      <c r="A126" s="28"/>
      <c r="B126" s="144"/>
      <c r="C126" s="157" t="s">
        <v>79</v>
      </c>
      <c r="D126" s="157" t="s">
        <v>140</v>
      </c>
      <c r="E126" s="158" t="s">
        <v>234</v>
      </c>
      <c r="F126" s="159" t="s">
        <v>235</v>
      </c>
      <c r="G126" s="160" t="s">
        <v>173</v>
      </c>
      <c r="H126" s="161">
        <v>-1.76</v>
      </c>
      <c r="I126" s="162">
        <v>460</v>
      </c>
      <c r="J126" s="162">
        <f>ROUND(I126*H126,2)</f>
        <v>-809.6</v>
      </c>
      <c r="K126" s="159" t="s">
        <v>1</v>
      </c>
      <c r="L126" s="163"/>
      <c r="M126" s="164" t="s">
        <v>1</v>
      </c>
      <c r="N126" s="165" t="s">
        <v>35</v>
      </c>
      <c r="O126" s="153">
        <v>0</v>
      </c>
      <c r="P126" s="153">
        <f>O126*H126</f>
        <v>0</v>
      </c>
      <c r="Q126" s="153">
        <v>1.2999999999999999E-3</v>
      </c>
      <c r="R126" s="153">
        <f>Q126*H126</f>
        <v>-2.2880000000000001E-3</v>
      </c>
      <c r="S126" s="153">
        <v>0</v>
      </c>
      <c r="T126" s="15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5" t="s">
        <v>156</v>
      </c>
      <c r="AT126" s="155" t="s">
        <v>140</v>
      </c>
      <c r="AU126" s="155" t="s">
        <v>79</v>
      </c>
      <c r="AY126" s="16" t="s">
        <v>131</v>
      </c>
      <c r="BE126" s="156">
        <f>IF(N126="základní",J126,0)</f>
        <v>-809.6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6" t="s">
        <v>77</v>
      </c>
      <c r="BK126" s="156">
        <f>ROUND(I126*H126,2)</f>
        <v>-809.6</v>
      </c>
      <c r="BL126" s="16" t="s">
        <v>152</v>
      </c>
      <c r="BM126" s="155" t="s">
        <v>236</v>
      </c>
    </row>
    <row r="127" spans="1:65" s="2" customFormat="1" ht="16.5" customHeight="1">
      <c r="A127" s="28"/>
      <c r="B127" s="144"/>
      <c r="C127" s="145" t="s">
        <v>149</v>
      </c>
      <c r="D127" s="145" t="s">
        <v>134</v>
      </c>
      <c r="E127" s="146" t="s">
        <v>237</v>
      </c>
      <c r="F127" s="147" t="s">
        <v>238</v>
      </c>
      <c r="G127" s="148" t="s">
        <v>239</v>
      </c>
      <c r="H127" s="149">
        <v>-2E-3</v>
      </c>
      <c r="I127" s="150">
        <v>100000</v>
      </c>
      <c r="J127" s="150">
        <f>ROUND(I127*H127,2)</f>
        <v>-200</v>
      </c>
      <c r="K127" s="147" t="s">
        <v>1</v>
      </c>
      <c r="L127" s="29"/>
      <c r="M127" s="151" t="s">
        <v>1</v>
      </c>
      <c r="N127" s="152" t="s">
        <v>35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5" t="s">
        <v>152</v>
      </c>
      <c r="AT127" s="155" t="s">
        <v>134</v>
      </c>
      <c r="AU127" s="155" t="s">
        <v>79</v>
      </c>
      <c r="AY127" s="16" t="s">
        <v>131</v>
      </c>
      <c r="BE127" s="156">
        <f>IF(N127="základní",J127,0)</f>
        <v>-200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6" t="s">
        <v>77</v>
      </c>
      <c r="BK127" s="156">
        <f>ROUND(I127*H127,2)</f>
        <v>-200</v>
      </c>
      <c r="BL127" s="16" t="s">
        <v>152</v>
      </c>
      <c r="BM127" s="155" t="s">
        <v>240</v>
      </c>
    </row>
    <row r="128" spans="1:65" s="2" customFormat="1" ht="16.5" customHeight="1">
      <c r="A128" s="28"/>
      <c r="B128" s="144"/>
      <c r="C128" s="145" t="s">
        <v>138</v>
      </c>
      <c r="D128" s="145" t="s">
        <v>134</v>
      </c>
      <c r="E128" s="146" t="s">
        <v>241</v>
      </c>
      <c r="F128" s="147" t="s">
        <v>242</v>
      </c>
      <c r="G128" s="148" t="s">
        <v>239</v>
      </c>
      <c r="H128" s="149">
        <v>-2E-3</v>
      </c>
      <c r="I128" s="150">
        <v>100000</v>
      </c>
      <c r="J128" s="150">
        <f>ROUND(I128*H128,2)</f>
        <v>-200</v>
      </c>
      <c r="K128" s="147" t="s">
        <v>1</v>
      </c>
      <c r="L128" s="29"/>
      <c r="M128" s="166" t="s">
        <v>1</v>
      </c>
      <c r="N128" s="167" t="s">
        <v>35</v>
      </c>
      <c r="O128" s="168">
        <v>0</v>
      </c>
      <c r="P128" s="168">
        <f>O128*H128</f>
        <v>0</v>
      </c>
      <c r="Q128" s="168">
        <v>0</v>
      </c>
      <c r="R128" s="168">
        <f>Q128*H128</f>
        <v>0</v>
      </c>
      <c r="S128" s="168">
        <v>0</v>
      </c>
      <c r="T128" s="16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5" t="s">
        <v>152</v>
      </c>
      <c r="AT128" s="155" t="s">
        <v>134</v>
      </c>
      <c r="AU128" s="155" t="s">
        <v>79</v>
      </c>
      <c r="AY128" s="16" t="s">
        <v>131</v>
      </c>
      <c r="BE128" s="156">
        <f>IF(N128="základní",J128,0)</f>
        <v>-200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6" t="s">
        <v>77</v>
      </c>
      <c r="BK128" s="156">
        <f>ROUND(I128*H128,2)</f>
        <v>-200</v>
      </c>
      <c r="BL128" s="16" t="s">
        <v>152</v>
      </c>
      <c r="BM128" s="155" t="s">
        <v>243</v>
      </c>
    </row>
    <row r="129" spans="1:31" s="2" customFormat="1" ht="6.95" customHeight="1">
      <c r="A129" s="28"/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29"/>
      <c r="M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</sheetData>
  <autoFilter ref="C121:K128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L2" s="225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6" t="s">
        <v>93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6" t="str">
        <f>'Rekapitulace stavby'!K6</f>
        <v>ZL5 - SO 01 - BYT - Stavební úpravy a přístavba komunitního centra BETÉL</v>
      </c>
      <c r="F7" s="227"/>
      <c r="G7" s="227"/>
      <c r="H7" s="227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6" t="s">
        <v>244</v>
      </c>
      <c r="F9" s="228"/>
      <c r="G9" s="228"/>
      <c r="H9" s="228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8" t="s">
        <v>245</v>
      </c>
      <c r="F11" s="228"/>
      <c r="G11" s="228"/>
      <c r="H11" s="228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19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4" t="s">
        <v>1</v>
      </c>
      <c r="F29" s="214"/>
      <c r="G29" s="214"/>
      <c r="H29" s="214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ROUND(J123, 2)</f>
        <v>-10718.56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ROUND((SUM(BE123:BE163)),  2)</f>
        <v>-10718.56</v>
      </c>
      <c r="G35" s="28"/>
      <c r="H35" s="28"/>
      <c r="I35" s="102">
        <v>0.21</v>
      </c>
      <c r="J35" s="101">
        <f>ROUND(((SUM(BE123:BE163))*I35),  2)</f>
        <v>-2250.9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ROUND((SUM(BF123:BF163)),  2)</f>
        <v>0</v>
      </c>
      <c r="G36" s="28"/>
      <c r="H36" s="28"/>
      <c r="I36" s="102">
        <v>0.15</v>
      </c>
      <c r="J36" s="101">
        <f>ROUND(((SUM(BF123:BF163))*I36),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ROUND((SUM(BG123:BG163)),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ROUND((SUM(BH123:BH163)),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ROUND((SUM(BI123:BI163)),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-12969.46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6" t="str">
        <f>E7</f>
        <v>ZL5 - SO 01 - BYT - Stavební úpravy a přístavba komunitního centra BETÉL</v>
      </c>
      <c r="F85" s="227"/>
      <c r="G85" s="227"/>
      <c r="H85" s="22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6" t="s">
        <v>244</v>
      </c>
      <c r="F87" s="228"/>
      <c r="G87" s="228"/>
      <c r="H87" s="228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8" t="str">
        <f>E11</f>
        <v>Méněpráce - Elektroinstalace</v>
      </c>
      <c r="F89" s="228"/>
      <c r="G89" s="228"/>
      <c r="H89" s="228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J123</f>
        <v>-10718.56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246</v>
      </c>
      <c r="E99" s="116"/>
      <c r="F99" s="116"/>
      <c r="G99" s="116"/>
      <c r="H99" s="116"/>
      <c r="I99" s="116"/>
      <c r="J99" s="117">
        <f>J124</f>
        <v>-9400.56</v>
      </c>
      <c r="L99" s="114"/>
    </row>
    <row r="100" spans="1:47" s="9" customFormat="1" ht="24.95" customHeight="1">
      <c r="B100" s="114"/>
      <c r="D100" s="115" t="s">
        <v>247</v>
      </c>
      <c r="E100" s="116"/>
      <c r="F100" s="116"/>
      <c r="G100" s="116"/>
      <c r="H100" s="116"/>
      <c r="I100" s="116"/>
      <c r="J100" s="117">
        <f>J145</f>
        <v>-568</v>
      </c>
      <c r="L100" s="114"/>
    </row>
    <row r="101" spans="1:47" s="9" customFormat="1" ht="24.95" customHeight="1">
      <c r="B101" s="114"/>
      <c r="D101" s="115" t="s">
        <v>248</v>
      </c>
      <c r="E101" s="116"/>
      <c r="F101" s="116"/>
      <c r="G101" s="116"/>
      <c r="H101" s="116"/>
      <c r="I101" s="116"/>
      <c r="J101" s="117">
        <f>J160</f>
        <v>-750</v>
      </c>
      <c r="L101" s="114"/>
    </row>
    <row r="102" spans="1:47" s="2" customFormat="1" ht="21.7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47" s="2" customFormat="1" ht="6.95" customHeight="1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7" spans="1:47" s="2" customFormat="1" ht="6.95" customHeight="1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4.95" customHeight="1">
      <c r="A108" s="28"/>
      <c r="B108" s="29"/>
      <c r="C108" s="20" t="s">
        <v>116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2" customHeight="1">
      <c r="A110" s="28"/>
      <c r="B110" s="29"/>
      <c r="C110" s="25" t="s">
        <v>14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6.5" customHeight="1">
      <c r="A111" s="28"/>
      <c r="B111" s="29"/>
      <c r="C111" s="28"/>
      <c r="D111" s="28"/>
      <c r="E111" s="226" t="str">
        <f>E7</f>
        <v>ZL5 - SO 01 - BYT - Stavební úpravy a přístavba komunitního centra BETÉL</v>
      </c>
      <c r="F111" s="227"/>
      <c r="G111" s="227"/>
      <c r="H111" s="227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1" customFormat="1" ht="12" customHeight="1">
      <c r="B112" s="19"/>
      <c r="C112" s="25" t="s">
        <v>96</v>
      </c>
      <c r="L112" s="19"/>
    </row>
    <row r="113" spans="1:65" s="2" customFormat="1" ht="16.5" customHeight="1">
      <c r="A113" s="28"/>
      <c r="B113" s="29"/>
      <c r="C113" s="28"/>
      <c r="D113" s="28"/>
      <c r="E113" s="226" t="s">
        <v>244</v>
      </c>
      <c r="F113" s="228"/>
      <c r="G113" s="228"/>
      <c r="H113" s="2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98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188" t="str">
        <f>E11</f>
        <v>Méněpráce - Elektroinstalace</v>
      </c>
      <c r="F115" s="228"/>
      <c r="G115" s="228"/>
      <c r="H115" s="2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18</v>
      </c>
      <c r="D117" s="28"/>
      <c r="E117" s="28"/>
      <c r="F117" s="23" t="str">
        <f>F14</f>
        <v xml:space="preserve"> </v>
      </c>
      <c r="G117" s="28"/>
      <c r="H117" s="28"/>
      <c r="I117" s="25" t="s">
        <v>20</v>
      </c>
      <c r="J117" s="51" t="str">
        <f>IF(J14="","",J14)</f>
        <v>4.6.2020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22</v>
      </c>
      <c r="D119" s="28"/>
      <c r="E119" s="28"/>
      <c r="F119" s="23" t="str">
        <f>E17</f>
        <v>Sbor JB v Chrastavě, Bezručova 503, 46331 Chrastav</v>
      </c>
      <c r="G119" s="28"/>
      <c r="H119" s="28"/>
      <c r="I119" s="25" t="s">
        <v>26</v>
      </c>
      <c r="J119" s="26" t="str">
        <f>E23</f>
        <v>FS Vision, s.r.o. IČ: 22792902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25</v>
      </c>
      <c r="D120" s="28"/>
      <c r="E120" s="28"/>
      <c r="F120" s="23" t="str">
        <f>IF(E20="","",E20)</f>
        <v>TOMIVOS s.r.o.</v>
      </c>
      <c r="G120" s="28"/>
      <c r="H120" s="28"/>
      <c r="I120" s="25" t="s">
        <v>28</v>
      </c>
      <c r="J120" s="26" t="str">
        <f>E26</f>
        <v xml:space="preserve"> 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22"/>
      <c r="B122" s="123"/>
      <c r="C122" s="124" t="s">
        <v>117</v>
      </c>
      <c r="D122" s="125" t="s">
        <v>55</v>
      </c>
      <c r="E122" s="125" t="s">
        <v>51</v>
      </c>
      <c r="F122" s="125" t="s">
        <v>52</v>
      </c>
      <c r="G122" s="125" t="s">
        <v>118</v>
      </c>
      <c r="H122" s="125" t="s">
        <v>119</v>
      </c>
      <c r="I122" s="125" t="s">
        <v>120</v>
      </c>
      <c r="J122" s="125" t="s">
        <v>108</v>
      </c>
      <c r="K122" s="126" t="s">
        <v>121</v>
      </c>
      <c r="L122" s="127"/>
      <c r="M122" s="58" t="s">
        <v>1</v>
      </c>
      <c r="N122" s="59" t="s">
        <v>34</v>
      </c>
      <c r="O122" s="59" t="s">
        <v>122</v>
      </c>
      <c r="P122" s="59" t="s">
        <v>123</v>
      </c>
      <c r="Q122" s="59" t="s">
        <v>124</v>
      </c>
      <c r="R122" s="59" t="s">
        <v>125</v>
      </c>
      <c r="S122" s="59" t="s">
        <v>126</v>
      </c>
      <c r="T122" s="60" t="s">
        <v>127</v>
      </c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</row>
    <row r="123" spans="1:65" s="2" customFormat="1" ht="22.9" customHeight="1">
      <c r="A123" s="28"/>
      <c r="B123" s="29"/>
      <c r="C123" s="65" t="s">
        <v>128</v>
      </c>
      <c r="D123" s="28"/>
      <c r="E123" s="28"/>
      <c r="F123" s="28"/>
      <c r="G123" s="28"/>
      <c r="H123" s="28"/>
      <c r="I123" s="28"/>
      <c r="J123" s="128">
        <f>BK123</f>
        <v>-10718.56</v>
      </c>
      <c r="K123" s="28"/>
      <c r="L123" s="29"/>
      <c r="M123" s="61"/>
      <c r="N123" s="52"/>
      <c r="O123" s="62"/>
      <c r="P123" s="129">
        <f>P124+P145+P160</f>
        <v>0</v>
      </c>
      <c r="Q123" s="62"/>
      <c r="R123" s="129">
        <f>R124+R145+R160</f>
        <v>0</v>
      </c>
      <c r="S123" s="62"/>
      <c r="T123" s="130">
        <f>T124+T145+T160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69</v>
      </c>
      <c r="AU123" s="16" t="s">
        <v>110</v>
      </c>
      <c r="BK123" s="131">
        <f>BK124+BK145+BK160</f>
        <v>-10718.56</v>
      </c>
    </row>
    <row r="124" spans="1:65" s="12" customFormat="1" ht="25.9" customHeight="1">
      <c r="B124" s="132"/>
      <c r="D124" s="133" t="s">
        <v>69</v>
      </c>
      <c r="E124" s="134" t="s">
        <v>249</v>
      </c>
      <c r="F124" s="134" t="s">
        <v>250</v>
      </c>
      <c r="J124" s="135">
        <f>BK124</f>
        <v>-9400.56</v>
      </c>
      <c r="L124" s="132"/>
      <c r="M124" s="136"/>
      <c r="N124" s="137"/>
      <c r="O124" s="137"/>
      <c r="P124" s="138">
        <f>SUM(P125:P144)</f>
        <v>0</v>
      </c>
      <c r="Q124" s="137"/>
      <c r="R124" s="138">
        <f>SUM(R125:R144)</f>
        <v>0</v>
      </c>
      <c r="S124" s="137"/>
      <c r="T124" s="139">
        <f>SUM(T125:T144)</f>
        <v>0</v>
      </c>
      <c r="AR124" s="133" t="s">
        <v>77</v>
      </c>
      <c r="AT124" s="140" t="s">
        <v>69</v>
      </c>
      <c r="AU124" s="140" t="s">
        <v>70</v>
      </c>
      <c r="AY124" s="133" t="s">
        <v>131</v>
      </c>
      <c r="BK124" s="141">
        <f>SUM(BK125:BK144)</f>
        <v>-9400.56</v>
      </c>
    </row>
    <row r="125" spans="1:65" s="2" customFormat="1" ht="16.5" customHeight="1">
      <c r="A125" s="28"/>
      <c r="B125" s="144"/>
      <c r="C125" s="145" t="s">
        <v>77</v>
      </c>
      <c r="D125" s="145" t="s">
        <v>134</v>
      </c>
      <c r="E125" s="146" t="s">
        <v>251</v>
      </c>
      <c r="F125" s="147" t="s">
        <v>252</v>
      </c>
      <c r="G125" s="148" t="s">
        <v>253</v>
      </c>
      <c r="H125" s="149">
        <v>-1.1000000000000001</v>
      </c>
      <c r="I125" s="150">
        <v>72</v>
      </c>
      <c r="J125" s="150">
        <f>ROUND(I125*H125,2)</f>
        <v>-79.2</v>
      </c>
      <c r="K125" s="147" t="s">
        <v>1</v>
      </c>
      <c r="L125" s="29"/>
      <c r="M125" s="151" t="s">
        <v>1</v>
      </c>
      <c r="N125" s="152" t="s">
        <v>35</v>
      </c>
      <c r="O125" s="153">
        <v>0</v>
      </c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5" t="s">
        <v>138</v>
      </c>
      <c r="AT125" s="155" t="s">
        <v>134</v>
      </c>
      <c r="AU125" s="155" t="s">
        <v>77</v>
      </c>
      <c r="AY125" s="16" t="s">
        <v>131</v>
      </c>
      <c r="BE125" s="156">
        <f>IF(N125="základní",J125,0)</f>
        <v>-79.2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6" t="s">
        <v>77</v>
      </c>
      <c r="BK125" s="156">
        <f>ROUND(I125*H125,2)</f>
        <v>-79.2</v>
      </c>
      <c r="BL125" s="16" t="s">
        <v>138</v>
      </c>
      <c r="BM125" s="155" t="s">
        <v>254</v>
      </c>
    </row>
    <row r="126" spans="1:65" s="13" customFormat="1" ht="11.25">
      <c r="B126" s="170"/>
      <c r="D126" s="171" t="s">
        <v>197</v>
      </c>
      <c r="E126" s="172" t="s">
        <v>1</v>
      </c>
      <c r="F126" s="173" t="s">
        <v>255</v>
      </c>
      <c r="H126" s="174">
        <v>-6.35</v>
      </c>
      <c r="L126" s="170"/>
      <c r="M126" s="175"/>
      <c r="N126" s="176"/>
      <c r="O126" s="176"/>
      <c r="P126" s="176"/>
      <c r="Q126" s="176"/>
      <c r="R126" s="176"/>
      <c r="S126" s="176"/>
      <c r="T126" s="177"/>
      <c r="AT126" s="172" t="s">
        <v>197</v>
      </c>
      <c r="AU126" s="172" t="s">
        <v>77</v>
      </c>
      <c r="AV126" s="13" t="s">
        <v>79</v>
      </c>
      <c r="AW126" s="13" t="s">
        <v>27</v>
      </c>
      <c r="AX126" s="13" t="s">
        <v>70</v>
      </c>
      <c r="AY126" s="172" t="s">
        <v>131</v>
      </c>
    </row>
    <row r="127" spans="1:65" s="13" customFormat="1" ht="11.25">
      <c r="B127" s="170"/>
      <c r="D127" s="171" t="s">
        <v>197</v>
      </c>
      <c r="E127" s="172" t="s">
        <v>1</v>
      </c>
      <c r="F127" s="173" t="s">
        <v>256</v>
      </c>
      <c r="H127" s="174">
        <v>5.25</v>
      </c>
      <c r="L127" s="170"/>
      <c r="M127" s="175"/>
      <c r="N127" s="176"/>
      <c r="O127" s="176"/>
      <c r="P127" s="176"/>
      <c r="Q127" s="176"/>
      <c r="R127" s="176"/>
      <c r="S127" s="176"/>
      <c r="T127" s="177"/>
      <c r="AT127" s="172" t="s">
        <v>197</v>
      </c>
      <c r="AU127" s="172" t="s">
        <v>77</v>
      </c>
      <c r="AV127" s="13" t="s">
        <v>79</v>
      </c>
      <c r="AW127" s="13" t="s">
        <v>27</v>
      </c>
      <c r="AX127" s="13" t="s">
        <v>70</v>
      </c>
      <c r="AY127" s="172" t="s">
        <v>131</v>
      </c>
    </row>
    <row r="128" spans="1:65" s="14" customFormat="1" ht="11.25">
      <c r="B128" s="178"/>
      <c r="D128" s="171" t="s">
        <v>197</v>
      </c>
      <c r="E128" s="179" t="s">
        <v>1</v>
      </c>
      <c r="F128" s="180" t="s">
        <v>216</v>
      </c>
      <c r="H128" s="181">
        <v>-1.0999999999999996</v>
      </c>
      <c r="L128" s="178"/>
      <c r="M128" s="182"/>
      <c r="N128" s="183"/>
      <c r="O128" s="183"/>
      <c r="P128" s="183"/>
      <c r="Q128" s="183"/>
      <c r="R128" s="183"/>
      <c r="S128" s="183"/>
      <c r="T128" s="184"/>
      <c r="AT128" s="179" t="s">
        <v>197</v>
      </c>
      <c r="AU128" s="179" t="s">
        <v>77</v>
      </c>
      <c r="AV128" s="14" t="s">
        <v>138</v>
      </c>
      <c r="AW128" s="14" t="s">
        <v>27</v>
      </c>
      <c r="AX128" s="14" t="s">
        <v>77</v>
      </c>
      <c r="AY128" s="179" t="s">
        <v>131</v>
      </c>
    </row>
    <row r="129" spans="1:65" s="2" customFormat="1" ht="16.5" customHeight="1">
      <c r="A129" s="28"/>
      <c r="B129" s="144"/>
      <c r="C129" s="145" t="s">
        <v>79</v>
      </c>
      <c r="D129" s="145" t="s">
        <v>134</v>
      </c>
      <c r="E129" s="146" t="s">
        <v>257</v>
      </c>
      <c r="F129" s="147" t="s">
        <v>258</v>
      </c>
      <c r="G129" s="148" t="s">
        <v>253</v>
      </c>
      <c r="H129" s="149">
        <v>-1.2</v>
      </c>
      <c r="I129" s="150">
        <v>75.3</v>
      </c>
      <c r="J129" s="150">
        <f>ROUND(I129*H129,2)</f>
        <v>-90.36</v>
      </c>
      <c r="K129" s="147" t="s">
        <v>1</v>
      </c>
      <c r="L129" s="29"/>
      <c r="M129" s="151" t="s">
        <v>1</v>
      </c>
      <c r="N129" s="152" t="s">
        <v>35</v>
      </c>
      <c r="O129" s="153">
        <v>0</v>
      </c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5" t="s">
        <v>138</v>
      </c>
      <c r="AT129" s="155" t="s">
        <v>134</v>
      </c>
      <c r="AU129" s="155" t="s">
        <v>77</v>
      </c>
      <c r="AY129" s="16" t="s">
        <v>131</v>
      </c>
      <c r="BE129" s="156">
        <f>IF(N129="základní",J129,0)</f>
        <v>-90.36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6" t="s">
        <v>77</v>
      </c>
      <c r="BK129" s="156">
        <f>ROUND(I129*H129,2)</f>
        <v>-90.36</v>
      </c>
      <c r="BL129" s="16" t="s">
        <v>138</v>
      </c>
      <c r="BM129" s="155" t="s">
        <v>259</v>
      </c>
    </row>
    <row r="130" spans="1:65" s="13" customFormat="1" ht="11.25">
      <c r="B130" s="170"/>
      <c r="D130" s="171" t="s">
        <v>197</v>
      </c>
      <c r="E130" s="172" t="s">
        <v>1</v>
      </c>
      <c r="F130" s="173" t="s">
        <v>260</v>
      </c>
      <c r="H130" s="174">
        <v>-3.05</v>
      </c>
      <c r="L130" s="170"/>
      <c r="M130" s="175"/>
      <c r="N130" s="176"/>
      <c r="O130" s="176"/>
      <c r="P130" s="176"/>
      <c r="Q130" s="176"/>
      <c r="R130" s="176"/>
      <c r="S130" s="176"/>
      <c r="T130" s="177"/>
      <c r="AT130" s="172" t="s">
        <v>197</v>
      </c>
      <c r="AU130" s="172" t="s">
        <v>77</v>
      </c>
      <c r="AV130" s="13" t="s">
        <v>79</v>
      </c>
      <c r="AW130" s="13" t="s">
        <v>27</v>
      </c>
      <c r="AX130" s="13" t="s">
        <v>70</v>
      </c>
      <c r="AY130" s="172" t="s">
        <v>131</v>
      </c>
    </row>
    <row r="131" spans="1:65" s="13" customFormat="1" ht="11.25">
      <c r="B131" s="170"/>
      <c r="D131" s="171" t="s">
        <v>197</v>
      </c>
      <c r="E131" s="172" t="s">
        <v>1</v>
      </c>
      <c r="F131" s="173" t="s">
        <v>261</v>
      </c>
      <c r="H131" s="174">
        <v>1.85</v>
      </c>
      <c r="L131" s="170"/>
      <c r="M131" s="175"/>
      <c r="N131" s="176"/>
      <c r="O131" s="176"/>
      <c r="P131" s="176"/>
      <c r="Q131" s="176"/>
      <c r="R131" s="176"/>
      <c r="S131" s="176"/>
      <c r="T131" s="177"/>
      <c r="AT131" s="172" t="s">
        <v>197</v>
      </c>
      <c r="AU131" s="172" t="s">
        <v>77</v>
      </c>
      <c r="AV131" s="13" t="s">
        <v>79</v>
      </c>
      <c r="AW131" s="13" t="s">
        <v>27</v>
      </c>
      <c r="AX131" s="13" t="s">
        <v>70</v>
      </c>
      <c r="AY131" s="172" t="s">
        <v>131</v>
      </c>
    </row>
    <row r="132" spans="1:65" s="14" customFormat="1" ht="11.25">
      <c r="B132" s="178"/>
      <c r="D132" s="171" t="s">
        <v>197</v>
      </c>
      <c r="E132" s="179" t="s">
        <v>1</v>
      </c>
      <c r="F132" s="180" t="s">
        <v>216</v>
      </c>
      <c r="H132" s="181">
        <v>-1.1999999999999997</v>
      </c>
      <c r="L132" s="178"/>
      <c r="M132" s="182"/>
      <c r="N132" s="183"/>
      <c r="O132" s="183"/>
      <c r="P132" s="183"/>
      <c r="Q132" s="183"/>
      <c r="R132" s="183"/>
      <c r="S132" s="183"/>
      <c r="T132" s="184"/>
      <c r="AT132" s="179" t="s">
        <v>197</v>
      </c>
      <c r="AU132" s="179" t="s">
        <v>77</v>
      </c>
      <c r="AV132" s="14" t="s">
        <v>138</v>
      </c>
      <c r="AW132" s="14" t="s">
        <v>27</v>
      </c>
      <c r="AX132" s="14" t="s">
        <v>77</v>
      </c>
      <c r="AY132" s="179" t="s">
        <v>131</v>
      </c>
    </row>
    <row r="133" spans="1:65" s="2" customFormat="1" ht="16.5" customHeight="1">
      <c r="A133" s="28"/>
      <c r="B133" s="144"/>
      <c r="C133" s="145" t="s">
        <v>149</v>
      </c>
      <c r="D133" s="145" t="s">
        <v>134</v>
      </c>
      <c r="E133" s="146" t="s">
        <v>262</v>
      </c>
      <c r="F133" s="147" t="s">
        <v>263</v>
      </c>
      <c r="G133" s="148" t="s">
        <v>253</v>
      </c>
      <c r="H133" s="149">
        <v>-2.2999999999999998</v>
      </c>
      <c r="I133" s="150">
        <v>2380</v>
      </c>
      <c r="J133" s="150">
        <f>ROUND(I133*H133,2)</f>
        <v>-5474</v>
      </c>
      <c r="K133" s="147" t="s">
        <v>1</v>
      </c>
      <c r="L133" s="29"/>
      <c r="M133" s="151" t="s">
        <v>1</v>
      </c>
      <c r="N133" s="152" t="s">
        <v>35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5" t="s">
        <v>138</v>
      </c>
      <c r="AT133" s="155" t="s">
        <v>134</v>
      </c>
      <c r="AU133" s="155" t="s">
        <v>77</v>
      </c>
      <c r="AY133" s="16" t="s">
        <v>131</v>
      </c>
      <c r="BE133" s="156">
        <f>IF(N133="základní",J133,0)</f>
        <v>-5474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6" t="s">
        <v>77</v>
      </c>
      <c r="BK133" s="156">
        <f>ROUND(I133*H133,2)</f>
        <v>-5474</v>
      </c>
      <c r="BL133" s="16" t="s">
        <v>138</v>
      </c>
      <c r="BM133" s="155" t="s">
        <v>264</v>
      </c>
    </row>
    <row r="134" spans="1:65" s="13" customFormat="1" ht="11.25">
      <c r="B134" s="170"/>
      <c r="D134" s="171" t="s">
        <v>197</v>
      </c>
      <c r="E134" s="172" t="s">
        <v>1</v>
      </c>
      <c r="F134" s="173" t="s">
        <v>265</v>
      </c>
      <c r="H134" s="174">
        <v>-6.85</v>
      </c>
      <c r="L134" s="170"/>
      <c r="M134" s="175"/>
      <c r="N134" s="176"/>
      <c r="O134" s="176"/>
      <c r="P134" s="176"/>
      <c r="Q134" s="176"/>
      <c r="R134" s="176"/>
      <c r="S134" s="176"/>
      <c r="T134" s="177"/>
      <c r="AT134" s="172" t="s">
        <v>197</v>
      </c>
      <c r="AU134" s="172" t="s">
        <v>77</v>
      </c>
      <c r="AV134" s="13" t="s">
        <v>79</v>
      </c>
      <c r="AW134" s="13" t="s">
        <v>27</v>
      </c>
      <c r="AX134" s="13" t="s">
        <v>70</v>
      </c>
      <c r="AY134" s="172" t="s">
        <v>131</v>
      </c>
    </row>
    <row r="135" spans="1:65" s="13" customFormat="1" ht="11.25">
      <c r="B135" s="170"/>
      <c r="D135" s="171" t="s">
        <v>197</v>
      </c>
      <c r="E135" s="172" t="s">
        <v>1</v>
      </c>
      <c r="F135" s="173" t="s">
        <v>266</v>
      </c>
      <c r="H135" s="174">
        <v>4.55</v>
      </c>
      <c r="L135" s="170"/>
      <c r="M135" s="175"/>
      <c r="N135" s="176"/>
      <c r="O135" s="176"/>
      <c r="P135" s="176"/>
      <c r="Q135" s="176"/>
      <c r="R135" s="176"/>
      <c r="S135" s="176"/>
      <c r="T135" s="177"/>
      <c r="AT135" s="172" t="s">
        <v>197</v>
      </c>
      <c r="AU135" s="172" t="s">
        <v>77</v>
      </c>
      <c r="AV135" s="13" t="s">
        <v>79</v>
      </c>
      <c r="AW135" s="13" t="s">
        <v>27</v>
      </c>
      <c r="AX135" s="13" t="s">
        <v>70</v>
      </c>
      <c r="AY135" s="172" t="s">
        <v>131</v>
      </c>
    </row>
    <row r="136" spans="1:65" s="14" customFormat="1" ht="11.25">
      <c r="B136" s="178"/>
      <c r="D136" s="171" t="s">
        <v>197</v>
      </c>
      <c r="E136" s="179" t="s">
        <v>1</v>
      </c>
      <c r="F136" s="180" t="s">
        <v>216</v>
      </c>
      <c r="H136" s="181">
        <v>-2.2999999999999998</v>
      </c>
      <c r="L136" s="178"/>
      <c r="M136" s="182"/>
      <c r="N136" s="183"/>
      <c r="O136" s="183"/>
      <c r="P136" s="183"/>
      <c r="Q136" s="183"/>
      <c r="R136" s="183"/>
      <c r="S136" s="183"/>
      <c r="T136" s="184"/>
      <c r="AT136" s="179" t="s">
        <v>197</v>
      </c>
      <c r="AU136" s="179" t="s">
        <v>77</v>
      </c>
      <c r="AV136" s="14" t="s">
        <v>138</v>
      </c>
      <c r="AW136" s="14" t="s">
        <v>27</v>
      </c>
      <c r="AX136" s="14" t="s">
        <v>77</v>
      </c>
      <c r="AY136" s="179" t="s">
        <v>131</v>
      </c>
    </row>
    <row r="137" spans="1:65" s="2" customFormat="1" ht="16.5" customHeight="1">
      <c r="A137" s="28"/>
      <c r="B137" s="144"/>
      <c r="C137" s="145" t="s">
        <v>138</v>
      </c>
      <c r="D137" s="145" t="s">
        <v>134</v>
      </c>
      <c r="E137" s="146" t="s">
        <v>267</v>
      </c>
      <c r="F137" s="147" t="s">
        <v>268</v>
      </c>
      <c r="G137" s="148" t="s">
        <v>253</v>
      </c>
      <c r="H137" s="149">
        <v>-2.2999999999999998</v>
      </c>
      <c r="I137" s="150">
        <v>98</v>
      </c>
      <c r="J137" s="150">
        <f>ROUND(I137*H137,2)</f>
        <v>-225.4</v>
      </c>
      <c r="K137" s="147" t="s">
        <v>1</v>
      </c>
      <c r="L137" s="29"/>
      <c r="M137" s="151" t="s">
        <v>1</v>
      </c>
      <c r="N137" s="152" t="s">
        <v>35</v>
      </c>
      <c r="O137" s="153">
        <v>0</v>
      </c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5" t="s">
        <v>138</v>
      </c>
      <c r="AT137" s="155" t="s">
        <v>134</v>
      </c>
      <c r="AU137" s="155" t="s">
        <v>77</v>
      </c>
      <c r="AY137" s="16" t="s">
        <v>131</v>
      </c>
      <c r="BE137" s="156">
        <f>IF(N137="základní",J137,0)</f>
        <v>-225.4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6" t="s">
        <v>77</v>
      </c>
      <c r="BK137" s="156">
        <f>ROUND(I137*H137,2)</f>
        <v>-225.4</v>
      </c>
      <c r="BL137" s="16" t="s">
        <v>138</v>
      </c>
      <c r="BM137" s="155" t="s">
        <v>269</v>
      </c>
    </row>
    <row r="138" spans="1:65" s="2" customFormat="1" ht="16.5" customHeight="1">
      <c r="A138" s="28"/>
      <c r="B138" s="144"/>
      <c r="C138" s="145" t="s">
        <v>158</v>
      </c>
      <c r="D138" s="145" t="s">
        <v>134</v>
      </c>
      <c r="E138" s="146" t="s">
        <v>270</v>
      </c>
      <c r="F138" s="147" t="s">
        <v>271</v>
      </c>
      <c r="G138" s="148" t="s">
        <v>253</v>
      </c>
      <c r="H138" s="149">
        <v>-0.35</v>
      </c>
      <c r="I138" s="150">
        <v>960</v>
      </c>
      <c r="J138" s="150">
        <f>ROUND(I138*H138,2)</f>
        <v>-336</v>
      </c>
      <c r="K138" s="147" t="s">
        <v>1</v>
      </c>
      <c r="L138" s="29"/>
      <c r="M138" s="151" t="s">
        <v>1</v>
      </c>
      <c r="N138" s="152" t="s">
        <v>35</v>
      </c>
      <c r="O138" s="153">
        <v>0</v>
      </c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5" t="s">
        <v>138</v>
      </c>
      <c r="AT138" s="155" t="s">
        <v>134</v>
      </c>
      <c r="AU138" s="155" t="s">
        <v>77</v>
      </c>
      <c r="AY138" s="16" t="s">
        <v>131</v>
      </c>
      <c r="BE138" s="156">
        <f>IF(N138="základní",J138,0)</f>
        <v>-336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6" t="s">
        <v>77</v>
      </c>
      <c r="BK138" s="156">
        <f>ROUND(I138*H138,2)</f>
        <v>-336</v>
      </c>
      <c r="BL138" s="16" t="s">
        <v>138</v>
      </c>
      <c r="BM138" s="155" t="s">
        <v>272</v>
      </c>
    </row>
    <row r="139" spans="1:65" s="2" customFormat="1" ht="16.5" customHeight="1">
      <c r="A139" s="28"/>
      <c r="B139" s="144"/>
      <c r="C139" s="145" t="s">
        <v>132</v>
      </c>
      <c r="D139" s="145" t="s">
        <v>134</v>
      </c>
      <c r="E139" s="146" t="s">
        <v>273</v>
      </c>
      <c r="F139" s="147" t="s">
        <v>274</v>
      </c>
      <c r="G139" s="148" t="s">
        <v>253</v>
      </c>
      <c r="H139" s="149">
        <v>-0.8</v>
      </c>
      <c r="I139" s="150">
        <v>3597</v>
      </c>
      <c r="J139" s="150">
        <f>ROUND(I139*H139,2)</f>
        <v>-2877.6</v>
      </c>
      <c r="K139" s="147" t="s">
        <v>1</v>
      </c>
      <c r="L139" s="29"/>
      <c r="M139" s="151" t="s">
        <v>1</v>
      </c>
      <c r="N139" s="152" t="s">
        <v>35</v>
      </c>
      <c r="O139" s="153">
        <v>0</v>
      </c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5" t="s">
        <v>138</v>
      </c>
      <c r="AT139" s="155" t="s">
        <v>134</v>
      </c>
      <c r="AU139" s="155" t="s">
        <v>77</v>
      </c>
      <c r="AY139" s="16" t="s">
        <v>131</v>
      </c>
      <c r="BE139" s="156">
        <f>IF(N139="základní",J139,0)</f>
        <v>-2877.6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6" t="s">
        <v>77</v>
      </c>
      <c r="BK139" s="156">
        <f>ROUND(I139*H139,2)</f>
        <v>-2877.6</v>
      </c>
      <c r="BL139" s="16" t="s">
        <v>138</v>
      </c>
      <c r="BM139" s="155" t="s">
        <v>275</v>
      </c>
    </row>
    <row r="140" spans="1:65" s="13" customFormat="1" ht="11.25">
      <c r="B140" s="170"/>
      <c r="D140" s="171" t="s">
        <v>197</v>
      </c>
      <c r="E140" s="172" t="s">
        <v>1</v>
      </c>
      <c r="F140" s="173" t="s">
        <v>276</v>
      </c>
      <c r="H140" s="174">
        <v>-3.2</v>
      </c>
      <c r="L140" s="170"/>
      <c r="M140" s="175"/>
      <c r="N140" s="176"/>
      <c r="O140" s="176"/>
      <c r="P140" s="176"/>
      <c r="Q140" s="176"/>
      <c r="R140" s="176"/>
      <c r="S140" s="176"/>
      <c r="T140" s="177"/>
      <c r="AT140" s="172" t="s">
        <v>197</v>
      </c>
      <c r="AU140" s="172" t="s">
        <v>77</v>
      </c>
      <c r="AV140" s="13" t="s">
        <v>79</v>
      </c>
      <c r="AW140" s="13" t="s">
        <v>27</v>
      </c>
      <c r="AX140" s="13" t="s">
        <v>70</v>
      </c>
      <c r="AY140" s="172" t="s">
        <v>131</v>
      </c>
    </row>
    <row r="141" spans="1:65" s="13" customFormat="1" ht="11.25">
      <c r="B141" s="170"/>
      <c r="D141" s="171" t="s">
        <v>197</v>
      </c>
      <c r="E141" s="172" t="s">
        <v>1</v>
      </c>
      <c r="F141" s="173" t="s">
        <v>277</v>
      </c>
      <c r="H141" s="174">
        <v>2.4</v>
      </c>
      <c r="L141" s="170"/>
      <c r="M141" s="175"/>
      <c r="N141" s="176"/>
      <c r="O141" s="176"/>
      <c r="P141" s="176"/>
      <c r="Q141" s="176"/>
      <c r="R141" s="176"/>
      <c r="S141" s="176"/>
      <c r="T141" s="177"/>
      <c r="AT141" s="172" t="s">
        <v>197</v>
      </c>
      <c r="AU141" s="172" t="s">
        <v>77</v>
      </c>
      <c r="AV141" s="13" t="s">
        <v>79</v>
      </c>
      <c r="AW141" s="13" t="s">
        <v>27</v>
      </c>
      <c r="AX141" s="13" t="s">
        <v>70</v>
      </c>
      <c r="AY141" s="172" t="s">
        <v>131</v>
      </c>
    </row>
    <row r="142" spans="1:65" s="14" customFormat="1" ht="11.25">
      <c r="B142" s="178"/>
      <c r="D142" s="171" t="s">
        <v>197</v>
      </c>
      <c r="E142" s="179" t="s">
        <v>1</v>
      </c>
      <c r="F142" s="180" t="s">
        <v>216</v>
      </c>
      <c r="H142" s="181">
        <v>-0.80000000000000027</v>
      </c>
      <c r="L142" s="178"/>
      <c r="M142" s="182"/>
      <c r="N142" s="183"/>
      <c r="O142" s="183"/>
      <c r="P142" s="183"/>
      <c r="Q142" s="183"/>
      <c r="R142" s="183"/>
      <c r="S142" s="183"/>
      <c r="T142" s="184"/>
      <c r="AT142" s="179" t="s">
        <v>197</v>
      </c>
      <c r="AU142" s="179" t="s">
        <v>77</v>
      </c>
      <c r="AV142" s="14" t="s">
        <v>138</v>
      </c>
      <c r="AW142" s="14" t="s">
        <v>27</v>
      </c>
      <c r="AX142" s="14" t="s">
        <v>77</v>
      </c>
      <c r="AY142" s="179" t="s">
        <v>131</v>
      </c>
    </row>
    <row r="143" spans="1:65" s="2" customFormat="1" ht="16.5" customHeight="1">
      <c r="A143" s="28"/>
      <c r="B143" s="144"/>
      <c r="C143" s="145" t="s">
        <v>165</v>
      </c>
      <c r="D143" s="145" t="s">
        <v>134</v>
      </c>
      <c r="E143" s="146" t="s">
        <v>278</v>
      </c>
      <c r="F143" s="147" t="s">
        <v>279</v>
      </c>
      <c r="G143" s="148" t="s">
        <v>253</v>
      </c>
      <c r="H143" s="149">
        <v>-0.3</v>
      </c>
      <c r="I143" s="150">
        <v>1060</v>
      </c>
      <c r="J143" s="150">
        <f>ROUND(I143*H143,2)</f>
        <v>-318</v>
      </c>
      <c r="K143" s="147" t="s">
        <v>1</v>
      </c>
      <c r="L143" s="29"/>
      <c r="M143" s="151" t="s">
        <v>1</v>
      </c>
      <c r="N143" s="152" t="s">
        <v>35</v>
      </c>
      <c r="O143" s="153">
        <v>0</v>
      </c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138</v>
      </c>
      <c r="AT143" s="155" t="s">
        <v>134</v>
      </c>
      <c r="AU143" s="155" t="s">
        <v>77</v>
      </c>
      <c r="AY143" s="16" t="s">
        <v>131</v>
      </c>
      <c r="BE143" s="156">
        <f>IF(N143="základní",J143,0)</f>
        <v>-318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77</v>
      </c>
      <c r="BK143" s="156">
        <f>ROUND(I143*H143,2)</f>
        <v>-318</v>
      </c>
      <c r="BL143" s="16" t="s">
        <v>138</v>
      </c>
      <c r="BM143" s="155" t="s">
        <v>280</v>
      </c>
    </row>
    <row r="144" spans="1:65" s="13" customFormat="1" ht="11.25">
      <c r="B144" s="170"/>
      <c r="D144" s="171" t="s">
        <v>197</v>
      </c>
      <c r="E144" s="172" t="s">
        <v>1</v>
      </c>
      <c r="F144" s="173" t="s">
        <v>281</v>
      </c>
      <c r="H144" s="174">
        <v>-0.3</v>
      </c>
      <c r="L144" s="170"/>
      <c r="M144" s="175"/>
      <c r="N144" s="176"/>
      <c r="O144" s="176"/>
      <c r="P144" s="176"/>
      <c r="Q144" s="176"/>
      <c r="R144" s="176"/>
      <c r="S144" s="176"/>
      <c r="T144" s="177"/>
      <c r="AT144" s="172" t="s">
        <v>197</v>
      </c>
      <c r="AU144" s="172" t="s">
        <v>77</v>
      </c>
      <c r="AV144" s="13" t="s">
        <v>79</v>
      </c>
      <c r="AW144" s="13" t="s">
        <v>27</v>
      </c>
      <c r="AX144" s="13" t="s">
        <v>77</v>
      </c>
      <c r="AY144" s="172" t="s">
        <v>131</v>
      </c>
    </row>
    <row r="145" spans="1:65" s="12" customFormat="1" ht="25.9" customHeight="1">
      <c r="B145" s="132"/>
      <c r="D145" s="133" t="s">
        <v>69</v>
      </c>
      <c r="E145" s="134" t="s">
        <v>282</v>
      </c>
      <c r="F145" s="134" t="s">
        <v>283</v>
      </c>
      <c r="J145" s="135">
        <f>BK145</f>
        <v>-568</v>
      </c>
      <c r="L145" s="132"/>
      <c r="M145" s="136"/>
      <c r="N145" s="137"/>
      <c r="O145" s="137"/>
      <c r="P145" s="138">
        <f>SUM(P146:P159)</f>
        <v>0</v>
      </c>
      <c r="Q145" s="137"/>
      <c r="R145" s="138">
        <f>SUM(R146:R159)</f>
        <v>0</v>
      </c>
      <c r="S145" s="137"/>
      <c r="T145" s="139">
        <f>SUM(T146:T159)</f>
        <v>0</v>
      </c>
      <c r="AR145" s="133" t="s">
        <v>77</v>
      </c>
      <c r="AT145" s="140" t="s">
        <v>69</v>
      </c>
      <c r="AU145" s="140" t="s">
        <v>70</v>
      </c>
      <c r="AY145" s="133" t="s">
        <v>131</v>
      </c>
      <c r="BK145" s="141">
        <f>SUM(BK146:BK159)</f>
        <v>-568</v>
      </c>
    </row>
    <row r="146" spans="1:65" s="2" customFormat="1" ht="16.5" customHeight="1">
      <c r="A146" s="28"/>
      <c r="B146" s="144"/>
      <c r="C146" s="145" t="s">
        <v>143</v>
      </c>
      <c r="D146" s="145" t="s">
        <v>134</v>
      </c>
      <c r="E146" s="146" t="s">
        <v>284</v>
      </c>
      <c r="F146" s="147" t="s">
        <v>285</v>
      </c>
      <c r="G146" s="148" t="s">
        <v>253</v>
      </c>
      <c r="H146" s="149">
        <v>-1.1000000000000001</v>
      </c>
      <c r="I146" s="150">
        <v>55</v>
      </c>
      <c r="J146" s="150">
        <f>ROUND(I146*H146,2)</f>
        <v>-60.5</v>
      </c>
      <c r="K146" s="147" t="s">
        <v>1</v>
      </c>
      <c r="L146" s="29"/>
      <c r="M146" s="151" t="s">
        <v>1</v>
      </c>
      <c r="N146" s="152" t="s">
        <v>35</v>
      </c>
      <c r="O146" s="153">
        <v>0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5" t="s">
        <v>138</v>
      </c>
      <c r="AT146" s="155" t="s">
        <v>134</v>
      </c>
      <c r="AU146" s="155" t="s">
        <v>77</v>
      </c>
      <c r="AY146" s="16" t="s">
        <v>131</v>
      </c>
      <c r="BE146" s="156">
        <f>IF(N146="základní",J146,0)</f>
        <v>-60.5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6" t="s">
        <v>77</v>
      </c>
      <c r="BK146" s="156">
        <f>ROUND(I146*H146,2)</f>
        <v>-60.5</v>
      </c>
      <c r="BL146" s="16" t="s">
        <v>138</v>
      </c>
      <c r="BM146" s="155" t="s">
        <v>286</v>
      </c>
    </row>
    <row r="147" spans="1:65" s="13" customFormat="1" ht="11.25">
      <c r="B147" s="170"/>
      <c r="D147" s="171" t="s">
        <v>197</v>
      </c>
      <c r="E147" s="172" t="s">
        <v>1</v>
      </c>
      <c r="F147" s="173" t="s">
        <v>255</v>
      </c>
      <c r="H147" s="174">
        <v>-6.35</v>
      </c>
      <c r="L147" s="170"/>
      <c r="M147" s="175"/>
      <c r="N147" s="176"/>
      <c r="O147" s="176"/>
      <c r="P147" s="176"/>
      <c r="Q147" s="176"/>
      <c r="R147" s="176"/>
      <c r="S147" s="176"/>
      <c r="T147" s="177"/>
      <c r="AT147" s="172" t="s">
        <v>197</v>
      </c>
      <c r="AU147" s="172" t="s">
        <v>77</v>
      </c>
      <c r="AV147" s="13" t="s">
        <v>79</v>
      </c>
      <c r="AW147" s="13" t="s">
        <v>27</v>
      </c>
      <c r="AX147" s="13" t="s">
        <v>70</v>
      </c>
      <c r="AY147" s="172" t="s">
        <v>131</v>
      </c>
    </row>
    <row r="148" spans="1:65" s="13" customFormat="1" ht="11.25">
      <c r="B148" s="170"/>
      <c r="D148" s="171" t="s">
        <v>197</v>
      </c>
      <c r="E148" s="172" t="s">
        <v>1</v>
      </c>
      <c r="F148" s="173" t="s">
        <v>256</v>
      </c>
      <c r="H148" s="174">
        <v>5.25</v>
      </c>
      <c r="L148" s="170"/>
      <c r="M148" s="175"/>
      <c r="N148" s="176"/>
      <c r="O148" s="176"/>
      <c r="P148" s="176"/>
      <c r="Q148" s="176"/>
      <c r="R148" s="176"/>
      <c r="S148" s="176"/>
      <c r="T148" s="177"/>
      <c r="AT148" s="172" t="s">
        <v>197</v>
      </c>
      <c r="AU148" s="172" t="s">
        <v>77</v>
      </c>
      <c r="AV148" s="13" t="s">
        <v>79</v>
      </c>
      <c r="AW148" s="13" t="s">
        <v>27</v>
      </c>
      <c r="AX148" s="13" t="s">
        <v>70</v>
      </c>
      <c r="AY148" s="172" t="s">
        <v>131</v>
      </c>
    </row>
    <row r="149" spans="1:65" s="14" customFormat="1" ht="11.25">
      <c r="B149" s="178"/>
      <c r="D149" s="171" t="s">
        <v>197</v>
      </c>
      <c r="E149" s="179" t="s">
        <v>1</v>
      </c>
      <c r="F149" s="180" t="s">
        <v>216</v>
      </c>
      <c r="H149" s="181">
        <v>-1.0999999999999996</v>
      </c>
      <c r="L149" s="178"/>
      <c r="M149" s="182"/>
      <c r="N149" s="183"/>
      <c r="O149" s="183"/>
      <c r="P149" s="183"/>
      <c r="Q149" s="183"/>
      <c r="R149" s="183"/>
      <c r="S149" s="183"/>
      <c r="T149" s="184"/>
      <c r="AT149" s="179" t="s">
        <v>197</v>
      </c>
      <c r="AU149" s="179" t="s">
        <v>77</v>
      </c>
      <c r="AV149" s="14" t="s">
        <v>138</v>
      </c>
      <c r="AW149" s="14" t="s">
        <v>27</v>
      </c>
      <c r="AX149" s="14" t="s">
        <v>77</v>
      </c>
      <c r="AY149" s="179" t="s">
        <v>131</v>
      </c>
    </row>
    <row r="150" spans="1:65" s="2" customFormat="1" ht="16.5" customHeight="1">
      <c r="A150" s="28"/>
      <c r="B150" s="144"/>
      <c r="C150" s="145" t="s">
        <v>175</v>
      </c>
      <c r="D150" s="145" t="s">
        <v>134</v>
      </c>
      <c r="E150" s="146" t="s">
        <v>287</v>
      </c>
      <c r="F150" s="147" t="s">
        <v>288</v>
      </c>
      <c r="G150" s="148" t="s">
        <v>253</v>
      </c>
      <c r="H150" s="149">
        <v>-2.2999999999999998</v>
      </c>
      <c r="I150" s="150">
        <v>150</v>
      </c>
      <c r="J150" s="150">
        <f>ROUND(I150*H150,2)</f>
        <v>-345</v>
      </c>
      <c r="K150" s="147" t="s">
        <v>1</v>
      </c>
      <c r="L150" s="29"/>
      <c r="M150" s="151" t="s">
        <v>1</v>
      </c>
      <c r="N150" s="152" t="s">
        <v>35</v>
      </c>
      <c r="O150" s="153">
        <v>0</v>
      </c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5" t="s">
        <v>138</v>
      </c>
      <c r="AT150" s="155" t="s">
        <v>134</v>
      </c>
      <c r="AU150" s="155" t="s">
        <v>77</v>
      </c>
      <c r="AY150" s="16" t="s">
        <v>131</v>
      </c>
      <c r="BE150" s="156">
        <f>IF(N150="základní",J150,0)</f>
        <v>-345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6" t="s">
        <v>77</v>
      </c>
      <c r="BK150" s="156">
        <f>ROUND(I150*H150,2)</f>
        <v>-345</v>
      </c>
      <c r="BL150" s="16" t="s">
        <v>138</v>
      </c>
      <c r="BM150" s="155" t="s">
        <v>289</v>
      </c>
    </row>
    <row r="151" spans="1:65" s="13" customFormat="1" ht="11.25">
      <c r="B151" s="170"/>
      <c r="D151" s="171" t="s">
        <v>197</v>
      </c>
      <c r="E151" s="172" t="s">
        <v>1</v>
      </c>
      <c r="F151" s="173" t="s">
        <v>265</v>
      </c>
      <c r="H151" s="174">
        <v>-6.85</v>
      </c>
      <c r="L151" s="170"/>
      <c r="M151" s="175"/>
      <c r="N151" s="176"/>
      <c r="O151" s="176"/>
      <c r="P151" s="176"/>
      <c r="Q151" s="176"/>
      <c r="R151" s="176"/>
      <c r="S151" s="176"/>
      <c r="T151" s="177"/>
      <c r="AT151" s="172" t="s">
        <v>197</v>
      </c>
      <c r="AU151" s="172" t="s">
        <v>77</v>
      </c>
      <c r="AV151" s="13" t="s">
        <v>79</v>
      </c>
      <c r="AW151" s="13" t="s">
        <v>27</v>
      </c>
      <c r="AX151" s="13" t="s">
        <v>70</v>
      </c>
      <c r="AY151" s="172" t="s">
        <v>131</v>
      </c>
    </row>
    <row r="152" spans="1:65" s="13" customFormat="1" ht="11.25">
      <c r="B152" s="170"/>
      <c r="D152" s="171" t="s">
        <v>197</v>
      </c>
      <c r="E152" s="172" t="s">
        <v>1</v>
      </c>
      <c r="F152" s="173" t="s">
        <v>266</v>
      </c>
      <c r="H152" s="174">
        <v>4.55</v>
      </c>
      <c r="L152" s="170"/>
      <c r="M152" s="175"/>
      <c r="N152" s="176"/>
      <c r="O152" s="176"/>
      <c r="P152" s="176"/>
      <c r="Q152" s="176"/>
      <c r="R152" s="176"/>
      <c r="S152" s="176"/>
      <c r="T152" s="177"/>
      <c r="AT152" s="172" t="s">
        <v>197</v>
      </c>
      <c r="AU152" s="172" t="s">
        <v>77</v>
      </c>
      <c r="AV152" s="13" t="s">
        <v>79</v>
      </c>
      <c r="AW152" s="13" t="s">
        <v>27</v>
      </c>
      <c r="AX152" s="13" t="s">
        <v>70</v>
      </c>
      <c r="AY152" s="172" t="s">
        <v>131</v>
      </c>
    </row>
    <row r="153" spans="1:65" s="14" customFormat="1" ht="11.25">
      <c r="B153" s="178"/>
      <c r="D153" s="171" t="s">
        <v>197</v>
      </c>
      <c r="E153" s="179" t="s">
        <v>1</v>
      </c>
      <c r="F153" s="180" t="s">
        <v>216</v>
      </c>
      <c r="H153" s="181">
        <v>-2.2999999999999998</v>
      </c>
      <c r="L153" s="178"/>
      <c r="M153" s="182"/>
      <c r="N153" s="183"/>
      <c r="O153" s="183"/>
      <c r="P153" s="183"/>
      <c r="Q153" s="183"/>
      <c r="R153" s="183"/>
      <c r="S153" s="183"/>
      <c r="T153" s="184"/>
      <c r="AT153" s="179" t="s">
        <v>197</v>
      </c>
      <c r="AU153" s="179" t="s">
        <v>77</v>
      </c>
      <c r="AV153" s="14" t="s">
        <v>138</v>
      </c>
      <c r="AW153" s="14" t="s">
        <v>27</v>
      </c>
      <c r="AX153" s="14" t="s">
        <v>77</v>
      </c>
      <c r="AY153" s="179" t="s">
        <v>131</v>
      </c>
    </row>
    <row r="154" spans="1:65" s="2" customFormat="1" ht="16.5" customHeight="1">
      <c r="A154" s="28"/>
      <c r="B154" s="144"/>
      <c r="C154" s="145" t="s">
        <v>179</v>
      </c>
      <c r="D154" s="145" t="s">
        <v>134</v>
      </c>
      <c r="E154" s="146" t="s">
        <v>287</v>
      </c>
      <c r="F154" s="147" t="s">
        <v>288</v>
      </c>
      <c r="G154" s="148" t="s">
        <v>253</v>
      </c>
      <c r="H154" s="149">
        <v>-0.35</v>
      </c>
      <c r="I154" s="150">
        <v>150</v>
      </c>
      <c r="J154" s="150">
        <f>ROUND(I154*H154,2)</f>
        <v>-52.5</v>
      </c>
      <c r="K154" s="147" t="s">
        <v>1</v>
      </c>
      <c r="L154" s="29"/>
      <c r="M154" s="151" t="s">
        <v>1</v>
      </c>
      <c r="N154" s="152" t="s">
        <v>35</v>
      </c>
      <c r="O154" s="153">
        <v>0</v>
      </c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5" t="s">
        <v>138</v>
      </c>
      <c r="AT154" s="155" t="s">
        <v>134</v>
      </c>
      <c r="AU154" s="155" t="s">
        <v>77</v>
      </c>
      <c r="AY154" s="16" t="s">
        <v>131</v>
      </c>
      <c r="BE154" s="156">
        <f>IF(N154="základní",J154,0)</f>
        <v>-52.5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6" t="s">
        <v>77</v>
      </c>
      <c r="BK154" s="156">
        <f>ROUND(I154*H154,2)</f>
        <v>-52.5</v>
      </c>
      <c r="BL154" s="16" t="s">
        <v>138</v>
      </c>
      <c r="BM154" s="155" t="s">
        <v>290</v>
      </c>
    </row>
    <row r="155" spans="1:65" s="2" customFormat="1" ht="16.5" customHeight="1">
      <c r="A155" s="28"/>
      <c r="B155" s="144"/>
      <c r="C155" s="145" t="s">
        <v>183</v>
      </c>
      <c r="D155" s="145" t="s">
        <v>134</v>
      </c>
      <c r="E155" s="146" t="s">
        <v>291</v>
      </c>
      <c r="F155" s="147" t="s">
        <v>292</v>
      </c>
      <c r="G155" s="148" t="s">
        <v>253</v>
      </c>
      <c r="H155" s="149">
        <v>-0.8</v>
      </c>
      <c r="I155" s="150">
        <v>100</v>
      </c>
      <c r="J155" s="150">
        <f>ROUND(I155*H155,2)</f>
        <v>-80</v>
      </c>
      <c r="K155" s="147" t="s">
        <v>1</v>
      </c>
      <c r="L155" s="29"/>
      <c r="M155" s="151" t="s">
        <v>1</v>
      </c>
      <c r="N155" s="152" t="s">
        <v>35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5" t="s">
        <v>138</v>
      </c>
      <c r="AT155" s="155" t="s">
        <v>134</v>
      </c>
      <c r="AU155" s="155" t="s">
        <v>77</v>
      </c>
      <c r="AY155" s="16" t="s">
        <v>131</v>
      </c>
      <c r="BE155" s="156">
        <f>IF(N155="základní",J155,0)</f>
        <v>-80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6" t="s">
        <v>77</v>
      </c>
      <c r="BK155" s="156">
        <f>ROUND(I155*H155,2)</f>
        <v>-80</v>
      </c>
      <c r="BL155" s="16" t="s">
        <v>138</v>
      </c>
      <c r="BM155" s="155" t="s">
        <v>293</v>
      </c>
    </row>
    <row r="156" spans="1:65" s="13" customFormat="1" ht="11.25">
      <c r="B156" s="170"/>
      <c r="D156" s="171" t="s">
        <v>197</v>
      </c>
      <c r="E156" s="172" t="s">
        <v>1</v>
      </c>
      <c r="F156" s="173" t="s">
        <v>276</v>
      </c>
      <c r="H156" s="174">
        <v>-3.2</v>
      </c>
      <c r="L156" s="170"/>
      <c r="M156" s="175"/>
      <c r="N156" s="176"/>
      <c r="O156" s="176"/>
      <c r="P156" s="176"/>
      <c r="Q156" s="176"/>
      <c r="R156" s="176"/>
      <c r="S156" s="176"/>
      <c r="T156" s="177"/>
      <c r="AT156" s="172" t="s">
        <v>197</v>
      </c>
      <c r="AU156" s="172" t="s">
        <v>77</v>
      </c>
      <c r="AV156" s="13" t="s">
        <v>79</v>
      </c>
      <c r="AW156" s="13" t="s">
        <v>27</v>
      </c>
      <c r="AX156" s="13" t="s">
        <v>70</v>
      </c>
      <c r="AY156" s="172" t="s">
        <v>131</v>
      </c>
    </row>
    <row r="157" spans="1:65" s="13" customFormat="1" ht="11.25">
      <c r="B157" s="170"/>
      <c r="D157" s="171" t="s">
        <v>197</v>
      </c>
      <c r="E157" s="172" t="s">
        <v>1</v>
      </c>
      <c r="F157" s="173" t="s">
        <v>277</v>
      </c>
      <c r="H157" s="174">
        <v>2.4</v>
      </c>
      <c r="L157" s="170"/>
      <c r="M157" s="175"/>
      <c r="N157" s="176"/>
      <c r="O157" s="176"/>
      <c r="P157" s="176"/>
      <c r="Q157" s="176"/>
      <c r="R157" s="176"/>
      <c r="S157" s="176"/>
      <c r="T157" s="177"/>
      <c r="AT157" s="172" t="s">
        <v>197</v>
      </c>
      <c r="AU157" s="172" t="s">
        <v>77</v>
      </c>
      <c r="AV157" s="13" t="s">
        <v>79</v>
      </c>
      <c r="AW157" s="13" t="s">
        <v>27</v>
      </c>
      <c r="AX157" s="13" t="s">
        <v>70</v>
      </c>
      <c r="AY157" s="172" t="s">
        <v>131</v>
      </c>
    </row>
    <row r="158" spans="1:65" s="14" customFormat="1" ht="11.25">
      <c r="B158" s="178"/>
      <c r="D158" s="171" t="s">
        <v>197</v>
      </c>
      <c r="E158" s="179" t="s">
        <v>1</v>
      </c>
      <c r="F158" s="180" t="s">
        <v>216</v>
      </c>
      <c r="H158" s="181">
        <v>-0.80000000000000027</v>
      </c>
      <c r="L158" s="178"/>
      <c r="M158" s="182"/>
      <c r="N158" s="183"/>
      <c r="O158" s="183"/>
      <c r="P158" s="183"/>
      <c r="Q158" s="183"/>
      <c r="R158" s="183"/>
      <c r="S158" s="183"/>
      <c r="T158" s="184"/>
      <c r="AT158" s="179" t="s">
        <v>197</v>
      </c>
      <c r="AU158" s="179" t="s">
        <v>77</v>
      </c>
      <c r="AV158" s="14" t="s">
        <v>138</v>
      </c>
      <c r="AW158" s="14" t="s">
        <v>27</v>
      </c>
      <c r="AX158" s="14" t="s">
        <v>77</v>
      </c>
      <c r="AY158" s="179" t="s">
        <v>131</v>
      </c>
    </row>
    <row r="159" spans="1:65" s="2" customFormat="1" ht="16.5" customHeight="1">
      <c r="A159" s="28"/>
      <c r="B159" s="144"/>
      <c r="C159" s="145" t="s">
        <v>294</v>
      </c>
      <c r="D159" s="145" t="s">
        <v>134</v>
      </c>
      <c r="E159" s="146" t="s">
        <v>295</v>
      </c>
      <c r="F159" s="147" t="s">
        <v>296</v>
      </c>
      <c r="G159" s="148" t="s">
        <v>253</v>
      </c>
      <c r="H159" s="149">
        <v>-0.3</v>
      </c>
      <c r="I159" s="150">
        <v>100</v>
      </c>
      <c r="J159" s="150">
        <f>ROUND(I159*H159,2)</f>
        <v>-30</v>
      </c>
      <c r="K159" s="147" t="s">
        <v>1</v>
      </c>
      <c r="L159" s="29"/>
      <c r="M159" s="151" t="s">
        <v>1</v>
      </c>
      <c r="N159" s="152" t="s">
        <v>35</v>
      </c>
      <c r="O159" s="153">
        <v>0</v>
      </c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5" t="s">
        <v>138</v>
      </c>
      <c r="AT159" s="155" t="s">
        <v>134</v>
      </c>
      <c r="AU159" s="155" t="s">
        <v>77</v>
      </c>
      <c r="AY159" s="16" t="s">
        <v>131</v>
      </c>
      <c r="BE159" s="156">
        <f>IF(N159="základní",J159,0)</f>
        <v>-30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6" t="s">
        <v>77</v>
      </c>
      <c r="BK159" s="156">
        <f>ROUND(I159*H159,2)</f>
        <v>-30</v>
      </c>
      <c r="BL159" s="16" t="s">
        <v>138</v>
      </c>
      <c r="BM159" s="155" t="s">
        <v>297</v>
      </c>
    </row>
    <row r="160" spans="1:65" s="12" customFormat="1" ht="25.9" customHeight="1">
      <c r="B160" s="132"/>
      <c r="D160" s="133" t="s">
        <v>69</v>
      </c>
      <c r="E160" s="134" t="s">
        <v>298</v>
      </c>
      <c r="F160" s="134" t="s">
        <v>299</v>
      </c>
      <c r="J160" s="135">
        <f>BK160</f>
        <v>-750</v>
      </c>
      <c r="L160" s="132"/>
      <c r="M160" s="136"/>
      <c r="N160" s="137"/>
      <c r="O160" s="137"/>
      <c r="P160" s="138">
        <f>SUM(P161:P163)</f>
        <v>0</v>
      </c>
      <c r="Q160" s="137"/>
      <c r="R160" s="138">
        <f>SUM(R161:R163)</f>
        <v>0</v>
      </c>
      <c r="S160" s="137"/>
      <c r="T160" s="139">
        <f>SUM(T161:T163)</f>
        <v>0</v>
      </c>
      <c r="AR160" s="133" t="s">
        <v>77</v>
      </c>
      <c r="AT160" s="140" t="s">
        <v>69</v>
      </c>
      <c r="AU160" s="140" t="s">
        <v>70</v>
      </c>
      <c r="AY160" s="133" t="s">
        <v>131</v>
      </c>
      <c r="BK160" s="141">
        <f>SUM(BK161:BK163)</f>
        <v>-750</v>
      </c>
    </row>
    <row r="161" spans="1:65" s="2" customFormat="1" ht="16.5" customHeight="1">
      <c r="A161" s="28"/>
      <c r="B161" s="144"/>
      <c r="C161" s="145" t="s">
        <v>300</v>
      </c>
      <c r="D161" s="145" t="s">
        <v>134</v>
      </c>
      <c r="E161" s="146" t="s">
        <v>301</v>
      </c>
      <c r="F161" s="147" t="s">
        <v>302</v>
      </c>
      <c r="G161" s="148" t="s">
        <v>253</v>
      </c>
      <c r="H161" s="149">
        <v>-25</v>
      </c>
      <c r="I161" s="150">
        <v>30</v>
      </c>
      <c r="J161" s="150">
        <f>ROUND(I161*H161,2)</f>
        <v>-750</v>
      </c>
      <c r="K161" s="147" t="s">
        <v>1</v>
      </c>
      <c r="L161" s="29"/>
      <c r="M161" s="151" t="s">
        <v>1</v>
      </c>
      <c r="N161" s="152" t="s">
        <v>35</v>
      </c>
      <c r="O161" s="153">
        <v>0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5" t="s">
        <v>138</v>
      </c>
      <c r="AT161" s="155" t="s">
        <v>134</v>
      </c>
      <c r="AU161" s="155" t="s">
        <v>77</v>
      </c>
      <c r="AY161" s="16" t="s">
        <v>131</v>
      </c>
      <c r="BE161" s="156">
        <f>IF(N161="základní",J161,0)</f>
        <v>-750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6" t="s">
        <v>77</v>
      </c>
      <c r="BK161" s="156">
        <f>ROUND(I161*H161,2)</f>
        <v>-750</v>
      </c>
      <c r="BL161" s="16" t="s">
        <v>138</v>
      </c>
      <c r="BM161" s="155" t="s">
        <v>303</v>
      </c>
    </row>
    <row r="162" spans="1:65" s="13" customFormat="1" ht="11.25">
      <c r="B162" s="170"/>
      <c r="D162" s="171" t="s">
        <v>197</v>
      </c>
      <c r="E162" s="172" t="s">
        <v>1</v>
      </c>
      <c r="F162" s="173" t="s">
        <v>304</v>
      </c>
      <c r="H162" s="174">
        <v>-25</v>
      </c>
      <c r="L162" s="170"/>
      <c r="M162" s="175"/>
      <c r="N162" s="176"/>
      <c r="O162" s="176"/>
      <c r="P162" s="176"/>
      <c r="Q162" s="176"/>
      <c r="R162" s="176"/>
      <c r="S162" s="176"/>
      <c r="T162" s="177"/>
      <c r="AT162" s="172" t="s">
        <v>197</v>
      </c>
      <c r="AU162" s="172" t="s">
        <v>77</v>
      </c>
      <c r="AV162" s="13" t="s">
        <v>79</v>
      </c>
      <c r="AW162" s="13" t="s">
        <v>27</v>
      </c>
      <c r="AX162" s="13" t="s">
        <v>70</v>
      </c>
      <c r="AY162" s="172" t="s">
        <v>131</v>
      </c>
    </row>
    <row r="163" spans="1:65" s="14" customFormat="1" ht="11.25">
      <c r="B163" s="178"/>
      <c r="D163" s="171" t="s">
        <v>197</v>
      </c>
      <c r="E163" s="179" t="s">
        <v>1</v>
      </c>
      <c r="F163" s="180" t="s">
        <v>216</v>
      </c>
      <c r="H163" s="181">
        <v>-25</v>
      </c>
      <c r="L163" s="178"/>
      <c r="M163" s="185"/>
      <c r="N163" s="186"/>
      <c r="O163" s="186"/>
      <c r="P163" s="186"/>
      <c r="Q163" s="186"/>
      <c r="R163" s="186"/>
      <c r="S163" s="186"/>
      <c r="T163" s="187"/>
      <c r="AT163" s="179" t="s">
        <v>197</v>
      </c>
      <c r="AU163" s="179" t="s">
        <v>77</v>
      </c>
      <c r="AV163" s="14" t="s">
        <v>138</v>
      </c>
      <c r="AW163" s="14" t="s">
        <v>27</v>
      </c>
      <c r="AX163" s="14" t="s">
        <v>77</v>
      </c>
      <c r="AY163" s="179" t="s">
        <v>131</v>
      </c>
    </row>
    <row r="164" spans="1:65" s="2" customFormat="1" ht="6.95" customHeight="1">
      <c r="A164" s="28"/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29"/>
      <c r="M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</row>
  </sheetData>
  <autoFilter ref="C122:K163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L2" s="225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6" t="s">
        <v>94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95</v>
      </c>
      <c r="L4" s="19"/>
      <c r="M4" s="95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6" t="str">
        <f>'Rekapitulace stavby'!K6</f>
        <v>ZL5 - SO 01 - BYT - Stavební úpravy a přístavba komunitního centra BETÉL</v>
      </c>
      <c r="F7" s="227"/>
      <c r="G7" s="227"/>
      <c r="H7" s="227"/>
      <c r="L7" s="19"/>
    </row>
    <row r="8" spans="1:46" s="1" customFormat="1" ht="12" customHeight="1">
      <c r="B8" s="19"/>
      <c r="D8" s="25" t="s">
        <v>96</v>
      </c>
      <c r="L8" s="19"/>
    </row>
    <row r="9" spans="1:46" s="2" customFormat="1" ht="16.5" customHeight="1">
      <c r="A9" s="28"/>
      <c r="B9" s="29"/>
      <c r="C9" s="28"/>
      <c r="D9" s="28"/>
      <c r="E9" s="226" t="s">
        <v>244</v>
      </c>
      <c r="F9" s="228"/>
      <c r="G9" s="228"/>
      <c r="H9" s="228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98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188" t="s">
        <v>305</v>
      </c>
      <c r="F11" s="228"/>
      <c r="G11" s="228"/>
      <c r="H11" s="228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16</v>
      </c>
      <c r="E13" s="28"/>
      <c r="F13" s="23" t="s">
        <v>1</v>
      </c>
      <c r="G13" s="28"/>
      <c r="H13" s="28"/>
      <c r="I13" s="25" t="s">
        <v>17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3" t="s">
        <v>19</v>
      </c>
      <c r="G14" s="28"/>
      <c r="H14" s="28"/>
      <c r="I14" s="25" t="s">
        <v>20</v>
      </c>
      <c r="J14" s="51" t="str">
        <f>'Rekapitulace stavby'!AN8</f>
        <v>4.6.2020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22</v>
      </c>
      <c r="E16" s="28"/>
      <c r="F16" s="28"/>
      <c r="G16" s="28"/>
      <c r="H16" s="28"/>
      <c r="I16" s="25" t="s">
        <v>23</v>
      </c>
      <c r="J16" s="23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3" t="s">
        <v>101</v>
      </c>
      <c r="F17" s="28"/>
      <c r="G17" s="28"/>
      <c r="H17" s="28"/>
      <c r="I17" s="25" t="s">
        <v>24</v>
      </c>
      <c r="J17" s="23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5" t="s">
        <v>25</v>
      </c>
      <c r="E19" s="28"/>
      <c r="F19" s="28"/>
      <c r="G19" s="28"/>
      <c r="H19" s="28"/>
      <c r="I19" s="25" t="s">
        <v>23</v>
      </c>
      <c r="J19" s="23" t="s">
        <v>102</v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23" t="s">
        <v>103</v>
      </c>
      <c r="F20" s="28"/>
      <c r="G20" s="28"/>
      <c r="H20" s="28"/>
      <c r="I20" s="25" t="s">
        <v>24</v>
      </c>
      <c r="J20" s="23" t="s">
        <v>104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5" t="s">
        <v>26</v>
      </c>
      <c r="E22" s="28"/>
      <c r="F22" s="28"/>
      <c r="G22" s="28"/>
      <c r="H22" s="28"/>
      <c r="I22" s="25" t="s">
        <v>23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3" t="s">
        <v>105</v>
      </c>
      <c r="F23" s="28"/>
      <c r="G23" s="28"/>
      <c r="H23" s="28"/>
      <c r="I23" s="25" t="s">
        <v>24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5" t="s">
        <v>28</v>
      </c>
      <c r="E25" s="28"/>
      <c r="F25" s="28"/>
      <c r="G25" s="28"/>
      <c r="H25" s="28"/>
      <c r="I25" s="25" t="s">
        <v>23</v>
      </c>
      <c r="J25" s="23" t="str">
        <f>IF('Rekapitulace stavby'!AN19="","",'Rekapitulace stavby'!AN19)</f>
        <v/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3" t="str">
        <f>IF('Rekapitulace stavby'!E20="","",'Rekapitulace stavby'!E20)</f>
        <v xml:space="preserve"> </v>
      </c>
      <c r="F26" s="28"/>
      <c r="G26" s="28"/>
      <c r="H26" s="28"/>
      <c r="I26" s="25" t="s">
        <v>24</v>
      </c>
      <c r="J26" s="23" t="str">
        <f>IF('Rekapitulace stavby'!AN20="","",'Rekapitulace stavby'!AN20)</f>
        <v/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5" t="s">
        <v>29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96"/>
      <c r="B29" s="97"/>
      <c r="C29" s="96"/>
      <c r="D29" s="96"/>
      <c r="E29" s="214" t="s">
        <v>1</v>
      </c>
      <c r="F29" s="214"/>
      <c r="G29" s="214"/>
      <c r="H29" s="214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9" t="s">
        <v>30</v>
      </c>
      <c r="E32" s="28"/>
      <c r="F32" s="28"/>
      <c r="G32" s="28"/>
      <c r="H32" s="28"/>
      <c r="I32" s="28"/>
      <c r="J32" s="67">
        <f>ROUND(J122, 2)</f>
        <v>11871.3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32</v>
      </c>
      <c r="G34" s="28"/>
      <c r="H34" s="28"/>
      <c r="I34" s="32" t="s">
        <v>31</v>
      </c>
      <c r="J34" s="32" t="s">
        <v>33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0" t="s">
        <v>34</v>
      </c>
      <c r="E35" s="25" t="s">
        <v>35</v>
      </c>
      <c r="F35" s="101">
        <f>ROUND((SUM(BE122:BE183)),  2)</f>
        <v>11871.3</v>
      </c>
      <c r="G35" s="28"/>
      <c r="H35" s="28"/>
      <c r="I35" s="102">
        <v>0.21</v>
      </c>
      <c r="J35" s="101">
        <f>ROUND(((SUM(BE122:BE183))*I35),  2)</f>
        <v>2492.9699999999998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5" t="s">
        <v>36</v>
      </c>
      <c r="F36" s="101">
        <f>ROUND((SUM(BF122:BF183)),  2)</f>
        <v>0</v>
      </c>
      <c r="G36" s="28"/>
      <c r="H36" s="28"/>
      <c r="I36" s="102">
        <v>0.15</v>
      </c>
      <c r="J36" s="101">
        <f>ROUND(((SUM(BF122:BF183))*I36),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37</v>
      </c>
      <c r="F37" s="101">
        <f>ROUND((SUM(BG122:BG183)),  2)</f>
        <v>0</v>
      </c>
      <c r="G37" s="28"/>
      <c r="H37" s="28"/>
      <c r="I37" s="102">
        <v>0.21</v>
      </c>
      <c r="J37" s="10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5" t="s">
        <v>38</v>
      </c>
      <c r="F38" s="101">
        <f>ROUND((SUM(BH122:BH183)),  2)</f>
        <v>0</v>
      </c>
      <c r="G38" s="28"/>
      <c r="H38" s="28"/>
      <c r="I38" s="102">
        <v>0.15</v>
      </c>
      <c r="J38" s="101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5" t="s">
        <v>39</v>
      </c>
      <c r="F39" s="101">
        <f>ROUND((SUM(BI122:BI183)),  2)</f>
        <v>0</v>
      </c>
      <c r="G39" s="28"/>
      <c r="H39" s="28"/>
      <c r="I39" s="102">
        <v>0</v>
      </c>
      <c r="J39" s="101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103"/>
      <c r="D41" s="104" t="s">
        <v>40</v>
      </c>
      <c r="E41" s="56"/>
      <c r="F41" s="56"/>
      <c r="G41" s="105" t="s">
        <v>41</v>
      </c>
      <c r="H41" s="106" t="s">
        <v>42</v>
      </c>
      <c r="I41" s="56"/>
      <c r="J41" s="107">
        <f>SUM(J32:J39)</f>
        <v>14364.269999999999</v>
      </c>
      <c r="K41" s="10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9" t="s">
        <v>46</v>
      </c>
      <c r="G61" s="41" t="s">
        <v>45</v>
      </c>
      <c r="H61" s="31"/>
      <c r="I61" s="31"/>
      <c r="J61" s="110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9" t="s">
        <v>46</v>
      </c>
      <c r="G76" s="41" t="s">
        <v>45</v>
      </c>
      <c r="H76" s="31"/>
      <c r="I76" s="31"/>
      <c r="J76" s="110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106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28"/>
      <c r="D85" s="28"/>
      <c r="E85" s="226" t="str">
        <f>E7</f>
        <v>ZL5 - SO 01 - BYT - Stavební úpravy a přístavba komunitního centra BETÉL</v>
      </c>
      <c r="F85" s="227"/>
      <c r="G85" s="227"/>
      <c r="H85" s="22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9"/>
      <c r="C86" s="25" t="s">
        <v>96</v>
      </c>
      <c r="L86" s="19"/>
    </row>
    <row r="87" spans="1:31" s="2" customFormat="1" ht="16.5" customHeight="1">
      <c r="A87" s="28"/>
      <c r="B87" s="29"/>
      <c r="C87" s="28"/>
      <c r="D87" s="28"/>
      <c r="E87" s="226" t="s">
        <v>244</v>
      </c>
      <c r="F87" s="228"/>
      <c r="G87" s="228"/>
      <c r="H87" s="228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98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188" t="str">
        <f>E11</f>
        <v>Vícepráce - Elektroinstalace</v>
      </c>
      <c r="F89" s="228"/>
      <c r="G89" s="228"/>
      <c r="H89" s="228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18</v>
      </c>
      <c r="D91" s="28"/>
      <c r="E91" s="28"/>
      <c r="F91" s="23" t="str">
        <f>F14</f>
        <v xml:space="preserve"> </v>
      </c>
      <c r="G91" s="28"/>
      <c r="H91" s="28"/>
      <c r="I91" s="25" t="s">
        <v>20</v>
      </c>
      <c r="J91" s="51" t="str">
        <f>IF(J14="","",J14)</f>
        <v>4.6.2020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25.7" customHeight="1">
      <c r="A93" s="28"/>
      <c r="B93" s="29"/>
      <c r="C93" s="25" t="s">
        <v>22</v>
      </c>
      <c r="D93" s="28"/>
      <c r="E93" s="28"/>
      <c r="F93" s="23" t="str">
        <f>E17</f>
        <v>Sbor JB v Chrastavě, Bezručova 503, 46331 Chrastav</v>
      </c>
      <c r="G93" s="28"/>
      <c r="H93" s="28"/>
      <c r="I93" s="25" t="s">
        <v>26</v>
      </c>
      <c r="J93" s="26" t="str">
        <f>E23</f>
        <v>FS Vision, s.r.o. IČ: 22792902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25</v>
      </c>
      <c r="D94" s="28"/>
      <c r="E94" s="28"/>
      <c r="F94" s="23" t="str">
        <f>IF(E20="","",E20)</f>
        <v>TOMIVOS s.r.o.</v>
      </c>
      <c r="G94" s="28"/>
      <c r="H94" s="28"/>
      <c r="I94" s="25" t="s">
        <v>28</v>
      </c>
      <c r="J94" s="26" t="str">
        <f>E26</f>
        <v xml:space="preserve"> 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1" t="s">
        <v>107</v>
      </c>
      <c r="D96" s="103"/>
      <c r="E96" s="103"/>
      <c r="F96" s="103"/>
      <c r="G96" s="103"/>
      <c r="H96" s="103"/>
      <c r="I96" s="103"/>
      <c r="J96" s="112" t="s">
        <v>108</v>
      </c>
      <c r="K96" s="103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3" t="s">
        <v>109</v>
      </c>
      <c r="D98" s="28"/>
      <c r="E98" s="28"/>
      <c r="F98" s="28"/>
      <c r="G98" s="28"/>
      <c r="H98" s="28"/>
      <c r="I98" s="28"/>
      <c r="J98" s="67">
        <f>J122</f>
        <v>11871.3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110</v>
      </c>
    </row>
    <row r="99" spans="1:47" s="9" customFormat="1" ht="24.95" customHeight="1">
      <c r="B99" s="114"/>
      <c r="D99" s="115" t="s">
        <v>246</v>
      </c>
      <c r="E99" s="116"/>
      <c r="F99" s="116"/>
      <c r="G99" s="116"/>
      <c r="H99" s="116"/>
      <c r="I99" s="116"/>
      <c r="J99" s="117">
        <f>J123</f>
        <v>10648.4</v>
      </c>
      <c r="L99" s="114"/>
    </row>
    <row r="100" spans="1:47" s="9" customFormat="1" ht="24.95" customHeight="1">
      <c r="B100" s="114"/>
      <c r="D100" s="115" t="s">
        <v>247</v>
      </c>
      <c r="E100" s="116"/>
      <c r="F100" s="116"/>
      <c r="G100" s="116"/>
      <c r="H100" s="116"/>
      <c r="I100" s="116"/>
      <c r="J100" s="117">
        <f>J167</f>
        <v>1222.9000000000001</v>
      </c>
      <c r="L100" s="114"/>
    </row>
    <row r="101" spans="1:47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47" s="2" customFormat="1" ht="6.95" customHeight="1">
      <c r="A102" s="28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pans="1:47" s="2" customFormat="1" ht="6.95" customHeight="1">
      <c r="A106" s="28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4.95" customHeight="1">
      <c r="A107" s="28"/>
      <c r="B107" s="29"/>
      <c r="C107" s="20" t="s">
        <v>116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6.5" customHeight="1">
      <c r="A110" s="28"/>
      <c r="B110" s="29"/>
      <c r="C110" s="28"/>
      <c r="D110" s="28"/>
      <c r="E110" s="226" t="str">
        <f>E7</f>
        <v>ZL5 - SO 01 - BYT - Stavební úpravy a přístavba komunitního centra BETÉL</v>
      </c>
      <c r="F110" s="227"/>
      <c r="G110" s="227"/>
      <c r="H110" s="227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1" customFormat="1" ht="12" customHeight="1">
      <c r="B111" s="19"/>
      <c r="C111" s="25" t="s">
        <v>96</v>
      </c>
      <c r="L111" s="19"/>
    </row>
    <row r="112" spans="1:47" s="2" customFormat="1" ht="16.5" customHeight="1">
      <c r="A112" s="28"/>
      <c r="B112" s="29"/>
      <c r="C112" s="28"/>
      <c r="D112" s="28"/>
      <c r="E112" s="226" t="s">
        <v>244</v>
      </c>
      <c r="F112" s="228"/>
      <c r="G112" s="228"/>
      <c r="H112" s="2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98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188" t="str">
        <f>E11</f>
        <v>Vícepráce - Elektroinstalace</v>
      </c>
      <c r="F114" s="228"/>
      <c r="G114" s="228"/>
      <c r="H114" s="2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18</v>
      </c>
      <c r="D116" s="28"/>
      <c r="E116" s="28"/>
      <c r="F116" s="23" t="str">
        <f>F14</f>
        <v xml:space="preserve"> </v>
      </c>
      <c r="G116" s="28"/>
      <c r="H116" s="28"/>
      <c r="I116" s="25" t="s">
        <v>20</v>
      </c>
      <c r="J116" s="51" t="str">
        <f>IF(J14="","",J14)</f>
        <v>4.6.2020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5" t="s">
        <v>22</v>
      </c>
      <c r="D118" s="28"/>
      <c r="E118" s="28"/>
      <c r="F118" s="23" t="str">
        <f>E17</f>
        <v>Sbor JB v Chrastavě, Bezručova 503, 46331 Chrastav</v>
      </c>
      <c r="G118" s="28"/>
      <c r="H118" s="28"/>
      <c r="I118" s="25" t="s">
        <v>26</v>
      </c>
      <c r="J118" s="26" t="str">
        <f>E23</f>
        <v>FS Vision, s.r.o. IČ: 22792902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25</v>
      </c>
      <c r="D119" s="28"/>
      <c r="E119" s="28"/>
      <c r="F119" s="23" t="str">
        <f>IF(E20="","",E20)</f>
        <v>TOMIVOS s.r.o.</v>
      </c>
      <c r="G119" s="28"/>
      <c r="H119" s="28"/>
      <c r="I119" s="25" t="s">
        <v>28</v>
      </c>
      <c r="J119" s="26" t="str">
        <f>E26</f>
        <v xml:space="preserve"> 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22"/>
      <c r="B121" s="123"/>
      <c r="C121" s="124" t="s">
        <v>117</v>
      </c>
      <c r="D121" s="125" t="s">
        <v>55</v>
      </c>
      <c r="E121" s="125" t="s">
        <v>51</v>
      </c>
      <c r="F121" s="125" t="s">
        <v>52</v>
      </c>
      <c r="G121" s="125" t="s">
        <v>118</v>
      </c>
      <c r="H121" s="125" t="s">
        <v>119</v>
      </c>
      <c r="I121" s="125" t="s">
        <v>120</v>
      </c>
      <c r="J121" s="125" t="s">
        <v>108</v>
      </c>
      <c r="K121" s="126" t="s">
        <v>121</v>
      </c>
      <c r="L121" s="127"/>
      <c r="M121" s="58" t="s">
        <v>1</v>
      </c>
      <c r="N121" s="59" t="s">
        <v>34</v>
      </c>
      <c r="O121" s="59" t="s">
        <v>122</v>
      </c>
      <c r="P121" s="59" t="s">
        <v>123</v>
      </c>
      <c r="Q121" s="59" t="s">
        <v>124</v>
      </c>
      <c r="R121" s="59" t="s">
        <v>125</v>
      </c>
      <c r="S121" s="59" t="s">
        <v>126</v>
      </c>
      <c r="T121" s="60" t="s">
        <v>127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8"/>
      <c r="B122" s="29"/>
      <c r="C122" s="65" t="s">
        <v>128</v>
      </c>
      <c r="D122" s="28"/>
      <c r="E122" s="28"/>
      <c r="F122" s="28"/>
      <c r="G122" s="28"/>
      <c r="H122" s="28"/>
      <c r="I122" s="28"/>
      <c r="J122" s="128">
        <f>BK122</f>
        <v>11871.3</v>
      </c>
      <c r="K122" s="28"/>
      <c r="L122" s="29"/>
      <c r="M122" s="61"/>
      <c r="N122" s="52"/>
      <c r="O122" s="62"/>
      <c r="P122" s="129">
        <f>P123+P167</f>
        <v>0</v>
      </c>
      <c r="Q122" s="62"/>
      <c r="R122" s="129">
        <f>R123+R167</f>
        <v>0</v>
      </c>
      <c r="S122" s="62"/>
      <c r="T122" s="130">
        <f>T123+T167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6" t="s">
        <v>69</v>
      </c>
      <c r="AU122" s="16" t="s">
        <v>110</v>
      </c>
      <c r="BK122" s="131">
        <f>BK123+BK167</f>
        <v>11871.3</v>
      </c>
    </row>
    <row r="123" spans="1:65" s="12" customFormat="1" ht="25.9" customHeight="1">
      <c r="B123" s="132"/>
      <c r="D123" s="133" t="s">
        <v>69</v>
      </c>
      <c r="E123" s="134" t="s">
        <v>249</v>
      </c>
      <c r="F123" s="134" t="s">
        <v>250</v>
      </c>
      <c r="J123" s="135">
        <f>BK123</f>
        <v>10648.4</v>
      </c>
      <c r="L123" s="132"/>
      <c r="M123" s="136"/>
      <c r="N123" s="137"/>
      <c r="O123" s="137"/>
      <c r="P123" s="138">
        <f>SUM(P124:P166)</f>
        <v>0</v>
      </c>
      <c r="Q123" s="137"/>
      <c r="R123" s="138">
        <f>SUM(R124:R166)</f>
        <v>0</v>
      </c>
      <c r="S123" s="137"/>
      <c r="T123" s="139">
        <f>SUM(T124:T166)</f>
        <v>0</v>
      </c>
      <c r="AR123" s="133" t="s">
        <v>77</v>
      </c>
      <c r="AT123" s="140" t="s">
        <v>69</v>
      </c>
      <c r="AU123" s="140" t="s">
        <v>70</v>
      </c>
      <c r="AY123" s="133" t="s">
        <v>131</v>
      </c>
      <c r="BK123" s="141">
        <f>SUM(BK124:BK166)</f>
        <v>10648.4</v>
      </c>
    </row>
    <row r="124" spans="1:65" s="2" customFormat="1" ht="16.5" customHeight="1">
      <c r="A124" s="28"/>
      <c r="B124" s="144"/>
      <c r="C124" s="145" t="s">
        <v>77</v>
      </c>
      <c r="D124" s="145" t="s">
        <v>134</v>
      </c>
      <c r="E124" s="146" t="s">
        <v>306</v>
      </c>
      <c r="F124" s="147" t="s">
        <v>307</v>
      </c>
      <c r="G124" s="148" t="s">
        <v>253</v>
      </c>
      <c r="H124" s="149">
        <v>1.8</v>
      </c>
      <c r="I124" s="150">
        <v>110</v>
      </c>
      <c r="J124" s="150">
        <f>ROUND(I124*H124,2)</f>
        <v>198</v>
      </c>
      <c r="K124" s="147" t="s">
        <v>1</v>
      </c>
      <c r="L124" s="29"/>
      <c r="M124" s="151" t="s">
        <v>1</v>
      </c>
      <c r="N124" s="152" t="s">
        <v>35</v>
      </c>
      <c r="O124" s="153">
        <v>0</v>
      </c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5" t="s">
        <v>138</v>
      </c>
      <c r="AT124" s="155" t="s">
        <v>134</v>
      </c>
      <c r="AU124" s="155" t="s">
        <v>77</v>
      </c>
      <c r="AY124" s="16" t="s">
        <v>131</v>
      </c>
      <c r="BE124" s="156">
        <f>IF(N124="základní",J124,0)</f>
        <v>198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6" t="s">
        <v>77</v>
      </c>
      <c r="BK124" s="156">
        <f>ROUND(I124*H124,2)</f>
        <v>198</v>
      </c>
      <c r="BL124" s="16" t="s">
        <v>138</v>
      </c>
      <c r="BM124" s="155" t="s">
        <v>308</v>
      </c>
    </row>
    <row r="125" spans="1:65" s="13" customFormat="1" ht="11.25">
      <c r="B125" s="170"/>
      <c r="D125" s="171" t="s">
        <v>197</v>
      </c>
      <c r="E125" s="172" t="s">
        <v>1</v>
      </c>
      <c r="F125" s="173" t="s">
        <v>309</v>
      </c>
      <c r="H125" s="174">
        <v>1.8</v>
      </c>
      <c r="L125" s="170"/>
      <c r="M125" s="175"/>
      <c r="N125" s="176"/>
      <c r="O125" s="176"/>
      <c r="P125" s="176"/>
      <c r="Q125" s="176"/>
      <c r="R125" s="176"/>
      <c r="S125" s="176"/>
      <c r="T125" s="177"/>
      <c r="AT125" s="172" t="s">
        <v>197</v>
      </c>
      <c r="AU125" s="172" t="s">
        <v>77</v>
      </c>
      <c r="AV125" s="13" t="s">
        <v>79</v>
      </c>
      <c r="AW125" s="13" t="s">
        <v>27</v>
      </c>
      <c r="AX125" s="13" t="s">
        <v>77</v>
      </c>
      <c r="AY125" s="172" t="s">
        <v>131</v>
      </c>
    </row>
    <row r="126" spans="1:65" s="2" customFormat="1" ht="16.5" customHeight="1">
      <c r="A126" s="28"/>
      <c r="B126" s="144"/>
      <c r="C126" s="145" t="s">
        <v>79</v>
      </c>
      <c r="D126" s="145" t="s">
        <v>134</v>
      </c>
      <c r="E126" s="146" t="s">
        <v>310</v>
      </c>
      <c r="F126" s="147" t="s">
        <v>311</v>
      </c>
      <c r="G126" s="148" t="s">
        <v>253</v>
      </c>
      <c r="H126" s="149">
        <v>0.3</v>
      </c>
      <c r="I126" s="150">
        <v>64</v>
      </c>
      <c r="J126" s="150">
        <f>ROUND(I126*H126,2)</f>
        <v>19.2</v>
      </c>
      <c r="K126" s="147" t="s">
        <v>1</v>
      </c>
      <c r="L126" s="29"/>
      <c r="M126" s="151" t="s">
        <v>1</v>
      </c>
      <c r="N126" s="152" t="s">
        <v>35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5" t="s">
        <v>138</v>
      </c>
      <c r="AT126" s="155" t="s">
        <v>134</v>
      </c>
      <c r="AU126" s="155" t="s">
        <v>77</v>
      </c>
      <c r="AY126" s="16" t="s">
        <v>131</v>
      </c>
      <c r="BE126" s="156">
        <f>IF(N126="základní",J126,0)</f>
        <v>19.2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6" t="s">
        <v>77</v>
      </c>
      <c r="BK126" s="156">
        <f>ROUND(I126*H126,2)</f>
        <v>19.2</v>
      </c>
      <c r="BL126" s="16" t="s">
        <v>138</v>
      </c>
      <c r="BM126" s="155" t="s">
        <v>312</v>
      </c>
    </row>
    <row r="127" spans="1:65" s="13" customFormat="1" ht="11.25">
      <c r="B127" s="170"/>
      <c r="D127" s="171" t="s">
        <v>197</v>
      </c>
      <c r="E127" s="172" t="s">
        <v>1</v>
      </c>
      <c r="F127" s="173" t="s">
        <v>313</v>
      </c>
      <c r="H127" s="174">
        <v>-0.05</v>
      </c>
      <c r="L127" s="170"/>
      <c r="M127" s="175"/>
      <c r="N127" s="176"/>
      <c r="O127" s="176"/>
      <c r="P127" s="176"/>
      <c r="Q127" s="176"/>
      <c r="R127" s="176"/>
      <c r="S127" s="176"/>
      <c r="T127" s="177"/>
      <c r="AT127" s="172" t="s">
        <v>197</v>
      </c>
      <c r="AU127" s="172" t="s">
        <v>77</v>
      </c>
      <c r="AV127" s="13" t="s">
        <v>79</v>
      </c>
      <c r="AW127" s="13" t="s">
        <v>27</v>
      </c>
      <c r="AX127" s="13" t="s">
        <v>70</v>
      </c>
      <c r="AY127" s="172" t="s">
        <v>131</v>
      </c>
    </row>
    <row r="128" spans="1:65" s="13" customFormat="1" ht="11.25">
      <c r="B128" s="170"/>
      <c r="D128" s="171" t="s">
        <v>197</v>
      </c>
      <c r="E128" s="172" t="s">
        <v>1</v>
      </c>
      <c r="F128" s="173" t="s">
        <v>314</v>
      </c>
      <c r="H128" s="174">
        <v>0.35</v>
      </c>
      <c r="L128" s="170"/>
      <c r="M128" s="175"/>
      <c r="N128" s="176"/>
      <c r="O128" s="176"/>
      <c r="P128" s="176"/>
      <c r="Q128" s="176"/>
      <c r="R128" s="176"/>
      <c r="S128" s="176"/>
      <c r="T128" s="177"/>
      <c r="AT128" s="172" t="s">
        <v>197</v>
      </c>
      <c r="AU128" s="172" t="s">
        <v>77</v>
      </c>
      <c r="AV128" s="13" t="s">
        <v>79</v>
      </c>
      <c r="AW128" s="13" t="s">
        <v>27</v>
      </c>
      <c r="AX128" s="13" t="s">
        <v>70</v>
      </c>
      <c r="AY128" s="172" t="s">
        <v>131</v>
      </c>
    </row>
    <row r="129" spans="1:65" s="14" customFormat="1" ht="11.25">
      <c r="B129" s="178"/>
      <c r="D129" s="171" t="s">
        <v>197</v>
      </c>
      <c r="E129" s="179" t="s">
        <v>1</v>
      </c>
      <c r="F129" s="180" t="s">
        <v>216</v>
      </c>
      <c r="H129" s="181">
        <v>0.3</v>
      </c>
      <c r="L129" s="178"/>
      <c r="M129" s="182"/>
      <c r="N129" s="183"/>
      <c r="O129" s="183"/>
      <c r="P129" s="183"/>
      <c r="Q129" s="183"/>
      <c r="R129" s="183"/>
      <c r="S129" s="183"/>
      <c r="T129" s="184"/>
      <c r="AT129" s="179" t="s">
        <v>197</v>
      </c>
      <c r="AU129" s="179" t="s">
        <v>77</v>
      </c>
      <c r="AV129" s="14" t="s">
        <v>138</v>
      </c>
      <c r="AW129" s="14" t="s">
        <v>27</v>
      </c>
      <c r="AX129" s="14" t="s">
        <v>77</v>
      </c>
      <c r="AY129" s="179" t="s">
        <v>131</v>
      </c>
    </row>
    <row r="130" spans="1:65" s="2" customFormat="1" ht="16.5" customHeight="1">
      <c r="A130" s="28"/>
      <c r="B130" s="144"/>
      <c r="C130" s="145" t="s">
        <v>149</v>
      </c>
      <c r="D130" s="145" t="s">
        <v>134</v>
      </c>
      <c r="E130" s="146" t="s">
        <v>315</v>
      </c>
      <c r="F130" s="147" t="s">
        <v>316</v>
      </c>
      <c r="G130" s="148" t="s">
        <v>253</v>
      </c>
      <c r="H130" s="149">
        <v>4.5999999999999996</v>
      </c>
      <c r="I130" s="150">
        <v>100</v>
      </c>
      <c r="J130" s="150">
        <f>ROUND(I130*H130,2)</f>
        <v>460</v>
      </c>
      <c r="K130" s="147" t="s">
        <v>1</v>
      </c>
      <c r="L130" s="29"/>
      <c r="M130" s="151" t="s">
        <v>1</v>
      </c>
      <c r="N130" s="152" t="s">
        <v>35</v>
      </c>
      <c r="O130" s="153">
        <v>0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5" t="s">
        <v>138</v>
      </c>
      <c r="AT130" s="155" t="s">
        <v>134</v>
      </c>
      <c r="AU130" s="155" t="s">
        <v>77</v>
      </c>
      <c r="AY130" s="16" t="s">
        <v>131</v>
      </c>
      <c r="BE130" s="156">
        <f>IF(N130="základní",J130,0)</f>
        <v>460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6" t="s">
        <v>77</v>
      </c>
      <c r="BK130" s="156">
        <f>ROUND(I130*H130,2)</f>
        <v>460</v>
      </c>
      <c r="BL130" s="16" t="s">
        <v>138</v>
      </c>
      <c r="BM130" s="155" t="s">
        <v>317</v>
      </c>
    </row>
    <row r="131" spans="1:65" s="13" customFormat="1" ht="11.25">
      <c r="B131" s="170"/>
      <c r="D131" s="171" t="s">
        <v>197</v>
      </c>
      <c r="E131" s="172" t="s">
        <v>1</v>
      </c>
      <c r="F131" s="173" t="s">
        <v>318</v>
      </c>
      <c r="H131" s="174">
        <v>4.5999999999999996</v>
      </c>
      <c r="L131" s="170"/>
      <c r="M131" s="175"/>
      <c r="N131" s="176"/>
      <c r="O131" s="176"/>
      <c r="P131" s="176"/>
      <c r="Q131" s="176"/>
      <c r="R131" s="176"/>
      <c r="S131" s="176"/>
      <c r="T131" s="177"/>
      <c r="AT131" s="172" t="s">
        <v>197</v>
      </c>
      <c r="AU131" s="172" t="s">
        <v>77</v>
      </c>
      <c r="AV131" s="13" t="s">
        <v>79</v>
      </c>
      <c r="AW131" s="13" t="s">
        <v>27</v>
      </c>
      <c r="AX131" s="13" t="s">
        <v>77</v>
      </c>
      <c r="AY131" s="172" t="s">
        <v>131</v>
      </c>
    </row>
    <row r="132" spans="1:65" s="2" customFormat="1" ht="16.5" customHeight="1">
      <c r="A132" s="28"/>
      <c r="B132" s="144"/>
      <c r="C132" s="145" t="s">
        <v>138</v>
      </c>
      <c r="D132" s="145" t="s">
        <v>134</v>
      </c>
      <c r="E132" s="146" t="s">
        <v>319</v>
      </c>
      <c r="F132" s="147" t="s">
        <v>320</v>
      </c>
      <c r="G132" s="148" t="s">
        <v>253</v>
      </c>
      <c r="H132" s="149">
        <v>0.65</v>
      </c>
      <c r="I132" s="150">
        <v>2500</v>
      </c>
      <c r="J132" s="150">
        <f>ROUND(I132*H132,2)</f>
        <v>1625</v>
      </c>
      <c r="K132" s="147" t="s">
        <v>1</v>
      </c>
      <c r="L132" s="29"/>
      <c r="M132" s="151" t="s">
        <v>1</v>
      </c>
      <c r="N132" s="152" t="s">
        <v>35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5" t="s">
        <v>138</v>
      </c>
      <c r="AT132" s="155" t="s">
        <v>134</v>
      </c>
      <c r="AU132" s="155" t="s">
        <v>77</v>
      </c>
      <c r="AY132" s="16" t="s">
        <v>131</v>
      </c>
      <c r="BE132" s="156">
        <f>IF(N132="základní",J132,0)</f>
        <v>1625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6" t="s">
        <v>77</v>
      </c>
      <c r="BK132" s="156">
        <f>ROUND(I132*H132,2)</f>
        <v>1625</v>
      </c>
      <c r="BL132" s="16" t="s">
        <v>138</v>
      </c>
      <c r="BM132" s="155" t="s">
        <v>321</v>
      </c>
    </row>
    <row r="133" spans="1:65" s="13" customFormat="1" ht="11.25">
      <c r="B133" s="170"/>
      <c r="D133" s="171" t="s">
        <v>197</v>
      </c>
      <c r="E133" s="172" t="s">
        <v>1</v>
      </c>
      <c r="F133" s="173" t="s">
        <v>322</v>
      </c>
      <c r="H133" s="174">
        <v>0.65</v>
      </c>
      <c r="L133" s="170"/>
      <c r="M133" s="175"/>
      <c r="N133" s="176"/>
      <c r="O133" s="176"/>
      <c r="P133" s="176"/>
      <c r="Q133" s="176"/>
      <c r="R133" s="176"/>
      <c r="S133" s="176"/>
      <c r="T133" s="177"/>
      <c r="AT133" s="172" t="s">
        <v>197</v>
      </c>
      <c r="AU133" s="172" t="s">
        <v>77</v>
      </c>
      <c r="AV133" s="13" t="s">
        <v>79</v>
      </c>
      <c r="AW133" s="13" t="s">
        <v>27</v>
      </c>
      <c r="AX133" s="13" t="s">
        <v>77</v>
      </c>
      <c r="AY133" s="172" t="s">
        <v>131</v>
      </c>
    </row>
    <row r="134" spans="1:65" s="2" customFormat="1" ht="16.5" customHeight="1">
      <c r="A134" s="28"/>
      <c r="B134" s="144"/>
      <c r="C134" s="145" t="s">
        <v>158</v>
      </c>
      <c r="D134" s="145" t="s">
        <v>134</v>
      </c>
      <c r="E134" s="146" t="s">
        <v>323</v>
      </c>
      <c r="F134" s="147" t="s">
        <v>324</v>
      </c>
      <c r="G134" s="148" t="s">
        <v>253</v>
      </c>
      <c r="H134" s="149">
        <v>0.1</v>
      </c>
      <c r="I134" s="150">
        <v>750</v>
      </c>
      <c r="J134" s="150">
        <f>ROUND(I134*H134,2)</f>
        <v>75</v>
      </c>
      <c r="K134" s="147" t="s">
        <v>1</v>
      </c>
      <c r="L134" s="29"/>
      <c r="M134" s="151" t="s">
        <v>1</v>
      </c>
      <c r="N134" s="152" t="s">
        <v>35</v>
      </c>
      <c r="O134" s="153">
        <v>0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5" t="s">
        <v>138</v>
      </c>
      <c r="AT134" s="155" t="s">
        <v>134</v>
      </c>
      <c r="AU134" s="155" t="s">
        <v>77</v>
      </c>
      <c r="AY134" s="16" t="s">
        <v>131</v>
      </c>
      <c r="BE134" s="156">
        <f>IF(N134="základní",J134,0)</f>
        <v>75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6" t="s">
        <v>77</v>
      </c>
      <c r="BK134" s="156">
        <f>ROUND(I134*H134,2)</f>
        <v>75</v>
      </c>
      <c r="BL134" s="16" t="s">
        <v>138</v>
      </c>
      <c r="BM134" s="155" t="s">
        <v>325</v>
      </c>
    </row>
    <row r="135" spans="1:65" s="13" customFormat="1" ht="11.25">
      <c r="B135" s="170"/>
      <c r="D135" s="171" t="s">
        <v>197</v>
      </c>
      <c r="E135" s="172" t="s">
        <v>1</v>
      </c>
      <c r="F135" s="173" t="s">
        <v>326</v>
      </c>
      <c r="H135" s="174">
        <v>0.1</v>
      </c>
      <c r="L135" s="170"/>
      <c r="M135" s="175"/>
      <c r="N135" s="176"/>
      <c r="O135" s="176"/>
      <c r="P135" s="176"/>
      <c r="Q135" s="176"/>
      <c r="R135" s="176"/>
      <c r="S135" s="176"/>
      <c r="T135" s="177"/>
      <c r="AT135" s="172" t="s">
        <v>197</v>
      </c>
      <c r="AU135" s="172" t="s">
        <v>77</v>
      </c>
      <c r="AV135" s="13" t="s">
        <v>79</v>
      </c>
      <c r="AW135" s="13" t="s">
        <v>27</v>
      </c>
      <c r="AX135" s="13" t="s">
        <v>77</v>
      </c>
      <c r="AY135" s="172" t="s">
        <v>131</v>
      </c>
    </row>
    <row r="136" spans="1:65" s="2" customFormat="1" ht="16.5" customHeight="1">
      <c r="A136" s="28"/>
      <c r="B136" s="144"/>
      <c r="C136" s="145" t="s">
        <v>132</v>
      </c>
      <c r="D136" s="145" t="s">
        <v>134</v>
      </c>
      <c r="E136" s="146" t="s">
        <v>327</v>
      </c>
      <c r="F136" s="147" t="s">
        <v>328</v>
      </c>
      <c r="G136" s="148" t="s">
        <v>253</v>
      </c>
      <c r="H136" s="149">
        <v>0.1</v>
      </c>
      <c r="I136" s="150">
        <v>1152</v>
      </c>
      <c r="J136" s="150">
        <f>ROUND(I136*H136,2)</f>
        <v>115.2</v>
      </c>
      <c r="K136" s="147" t="s">
        <v>1</v>
      </c>
      <c r="L136" s="29"/>
      <c r="M136" s="151" t="s">
        <v>1</v>
      </c>
      <c r="N136" s="152" t="s">
        <v>35</v>
      </c>
      <c r="O136" s="153">
        <v>0</v>
      </c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5" t="s">
        <v>138</v>
      </c>
      <c r="AT136" s="155" t="s">
        <v>134</v>
      </c>
      <c r="AU136" s="155" t="s">
        <v>77</v>
      </c>
      <c r="AY136" s="16" t="s">
        <v>131</v>
      </c>
      <c r="BE136" s="156">
        <f>IF(N136="základní",J136,0)</f>
        <v>115.2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6" t="s">
        <v>77</v>
      </c>
      <c r="BK136" s="156">
        <f>ROUND(I136*H136,2)</f>
        <v>115.2</v>
      </c>
      <c r="BL136" s="16" t="s">
        <v>138</v>
      </c>
      <c r="BM136" s="155" t="s">
        <v>329</v>
      </c>
    </row>
    <row r="137" spans="1:65" s="13" customFormat="1" ht="11.25">
      <c r="B137" s="170"/>
      <c r="D137" s="171" t="s">
        <v>197</v>
      </c>
      <c r="E137" s="172" t="s">
        <v>1</v>
      </c>
      <c r="F137" s="173" t="s">
        <v>330</v>
      </c>
      <c r="H137" s="174">
        <v>-2.35</v>
      </c>
      <c r="L137" s="170"/>
      <c r="M137" s="175"/>
      <c r="N137" s="176"/>
      <c r="O137" s="176"/>
      <c r="P137" s="176"/>
      <c r="Q137" s="176"/>
      <c r="R137" s="176"/>
      <c r="S137" s="176"/>
      <c r="T137" s="177"/>
      <c r="AT137" s="172" t="s">
        <v>197</v>
      </c>
      <c r="AU137" s="172" t="s">
        <v>77</v>
      </c>
      <c r="AV137" s="13" t="s">
        <v>79</v>
      </c>
      <c r="AW137" s="13" t="s">
        <v>27</v>
      </c>
      <c r="AX137" s="13" t="s">
        <v>70</v>
      </c>
      <c r="AY137" s="172" t="s">
        <v>131</v>
      </c>
    </row>
    <row r="138" spans="1:65" s="13" customFormat="1" ht="11.25">
      <c r="B138" s="170"/>
      <c r="D138" s="171" t="s">
        <v>197</v>
      </c>
      <c r="E138" s="172" t="s">
        <v>1</v>
      </c>
      <c r="F138" s="173" t="s">
        <v>331</v>
      </c>
      <c r="H138" s="174">
        <v>2.4500000000000002</v>
      </c>
      <c r="L138" s="170"/>
      <c r="M138" s="175"/>
      <c r="N138" s="176"/>
      <c r="O138" s="176"/>
      <c r="P138" s="176"/>
      <c r="Q138" s="176"/>
      <c r="R138" s="176"/>
      <c r="S138" s="176"/>
      <c r="T138" s="177"/>
      <c r="AT138" s="172" t="s">
        <v>197</v>
      </c>
      <c r="AU138" s="172" t="s">
        <v>77</v>
      </c>
      <c r="AV138" s="13" t="s">
        <v>79</v>
      </c>
      <c r="AW138" s="13" t="s">
        <v>27</v>
      </c>
      <c r="AX138" s="13" t="s">
        <v>70</v>
      </c>
      <c r="AY138" s="172" t="s">
        <v>131</v>
      </c>
    </row>
    <row r="139" spans="1:65" s="14" customFormat="1" ht="11.25">
      <c r="B139" s="178"/>
      <c r="D139" s="171" t="s">
        <v>197</v>
      </c>
      <c r="E139" s="179" t="s">
        <v>1</v>
      </c>
      <c r="F139" s="180" t="s">
        <v>216</v>
      </c>
      <c r="H139" s="181">
        <v>0.10000000000000009</v>
      </c>
      <c r="L139" s="178"/>
      <c r="M139" s="182"/>
      <c r="N139" s="183"/>
      <c r="O139" s="183"/>
      <c r="P139" s="183"/>
      <c r="Q139" s="183"/>
      <c r="R139" s="183"/>
      <c r="S139" s="183"/>
      <c r="T139" s="184"/>
      <c r="AT139" s="179" t="s">
        <v>197</v>
      </c>
      <c r="AU139" s="179" t="s">
        <v>77</v>
      </c>
      <c r="AV139" s="14" t="s">
        <v>138</v>
      </c>
      <c r="AW139" s="14" t="s">
        <v>27</v>
      </c>
      <c r="AX139" s="14" t="s">
        <v>77</v>
      </c>
      <c r="AY139" s="179" t="s">
        <v>131</v>
      </c>
    </row>
    <row r="140" spans="1:65" s="2" customFormat="1" ht="16.5" customHeight="1">
      <c r="A140" s="28"/>
      <c r="B140" s="144"/>
      <c r="C140" s="145" t="s">
        <v>165</v>
      </c>
      <c r="D140" s="145" t="s">
        <v>134</v>
      </c>
      <c r="E140" s="146" t="s">
        <v>332</v>
      </c>
      <c r="F140" s="147" t="s">
        <v>333</v>
      </c>
      <c r="G140" s="148" t="s">
        <v>253</v>
      </c>
      <c r="H140" s="149">
        <v>0.1</v>
      </c>
      <c r="I140" s="150">
        <v>160</v>
      </c>
      <c r="J140" s="150">
        <f>ROUND(I140*H140,2)</f>
        <v>16</v>
      </c>
      <c r="K140" s="147" t="s">
        <v>1</v>
      </c>
      <c r="L140" s="29"/>
      <c r="M140" s="151" t="s">
        <v>1</v>
      </c>
      <c r="N140" s="152" t="s">
        <v>35</v>
      </c>
      <c r="O140" s="153">
        <v>0</v>
      </c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5" t="s">
        <v>138</v>
      </c>
      <c r="AT140" s="155" t="s">
        <v>134</v>
      </c>
      <c r="AU140" s="155" t="s">
        <v>77</v>
      </c>
      <c r="AY140" s="16" t="s">
        <v>131</v>
      </c>
      <c r="BE140" s="156">
        <f>IF(N140="základní",J140,0)</f>
        <v>16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6" t="s">
        <v>77</v>
      </c>
      <c r="BK140" s="156">
        <f>ROUND(I140*H140,2)</f>
        <v>16</v>
      </c>
      <c r="BL140" s="16" t="s">
        <v>138</v>
      </c>
      <c r="BM140" s="155" t="s">
        <v>334</v>
      </c>
    </row>
    <row r="141" spans="1:65" s="2" customFormat="1" ht="16.5" customHeight="1">
      <c r="A141" s="28"/>
      <c r="B141" s="144"/>
      <c r="C141" s="145" t="s">
        <v>143</v>
      </c>
      <c r="D141" s="145" t="s">
        <v>134</v>
      </c>
      <c r="E141" s="146" t="s">
        <v>335</v>
      </c>
      <c r="F141" s="147" t="s">
        <v>336</v>
      </c>
      <c r="G141" s="148" t="s">
        <v>253</v>
      </c>
      <c r="H141" s="149">
        <v>0.35</v>
      </c>
      <c r="I141" s="150">
        <v>500</v>
      </c>
      <c r="J141" s="150">
        <f>ROUND(I141*H141,2)</f>
        <v>175</v>
      </c>
      <c r="K141" s="147" t="s">
        <v>1</v>
      </c>
      <c r="L141" s="29"/>
      <c r="M141" s="151" t="s">
        <v>1</v>
      </c>
      <c r="N141" s="152" t="s">
        <v>35</v>
      </c>
      <c r="O141" s="153">
        <v>0</v>
      </c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5" t="s">
        <v>138</v>
      </c>
      <c r="AT141" s="155" t="s">
        <v>134</v>
      </c>
      <c r="AU141" s="155" t="s">
        <v>77</v>
      </c>
      <c r="AY141" s="16" t="s">
        <v>131</v>
      </c>
      <c r="BE141" s="156">
        <f>IF(N141="základní",J141,0)</f>
        <v>175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77</v>
      </c>
      <c r="BK141" s="156">
        <f>ROUND(I141*H141,2)</f>
        <v>175</v>
      </c>
      <c r="BL141" s="16" t="s">
        <v>138</v>
      </c>
      <c r="BM141" s="155" t="s">
        <v>337</v>
      </c>
    </row>
    <row r="142" spans="1:65" s="13" customFormat="1" ht="11.25">
      <c r="B142" s="170"/>
      <c r="D142" s="171" t="s">
        <v>197</v>
      </c>
      <c r="E142" s="172" t="s">
        <v>1</v>
      </c>
      <c r="F142" s="173" t="s">
        <v>338</v>
      </c>
      <c r="H142" s="174">
        <v>0.35</v>
      </c>
      <c r="L142" s="170"/>
      <c r="M142" s="175"/>
      <c r="N142" s="176"/>
      <c r="O142" s="176"/>
      <c r="P142" s="176"/>
      <c r="Q142" s="176"/>
      <c r="R142" s="176"/>
      <c r="S142" s="176"/>
      <c r="T142" s="177"/>
      <c r="AT142" s="172" t="s">
        <v>197</v>
      </c>
      <c r="AU142" s="172" t="s">
        <v>77</v>
      </c>
      <c r="AV142" s="13" t="s">
        <v>79</v>
      </c>
      <c r="AW142" s="13" t="s">
        <v>27</v>
      </c>
      <c r="AX142" s="13" t="s">
        <v>77</v>
      </c>
      <c r="AY142" s="172" t="s">
        <v>131</v>
      </c>
    </row>
    <row r="143" spans="1:65" s="2" customFormat="1" ht="16.5" customHeight="1">
      <c r="A143" s="28"/>
      <c r="B143" s="144"/>
      <c r="C143" s="145" t="s">
        <v>175</v>
      </c>
      <c r="D143" s="145" t="s">
        <v>134</v>
      </c>
      <c r="E143" s="146" t="s">
        <v>339</v>
      </c>
      <c r="F143" s="147" t="s">
        <v>340</v>
      </c>
      <c r="G143" s="148" t="s">
        <v>253</v>
      </c>
      <c r="H143" s="149">
        <v>0.35</v>
      </c>
      <c r="I143" s="150">
        <v>500</v>
      </c>
      <c r="J143" s="150">
        <f>ROUND(I143*H143,2)</f>
        <v>175</v>
      </c>
      <c r="K143" s="147" t="s">
        <v>1</v>
      </c>
      <c r="L143" s="29"/>
      <c r="M143" s="151" t="s">
        <v>1</v>
      </c>
      <c r="N143" s="152" t="s">
        <v>35</v>
      </c>
      <c r="O143" s="153">
        <v>0</v>
      </c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5" t="s">
        <v>138</v>
      </c>
      <c r="AT143" s="155" t="s">
        <v>134</v>
      </c>
      <c r="AU143" s="155" t="s">
        <v>77</v>
      </c>
      <c r="AY143" s="16" t="s">
        <v>131</v>
      </c>
      <c r="BE143" s="156">
        <f>IF(N143="základní",J143,0)</f>
        <v>175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77</v>
      </c>
      <c r="BK143" s="156">
        <f>ROUND(I143*H143,2)</f>
        <v>175</v>
      </c>
      <c r="BL143" s="16" t="s">
        <v>138</v>
      </c>
      <c r="BM143" s="155" t="s">
        <v>341</v>
      </c>
    </row>
    <row r="144" spans="1:65" s="13" customFormat="1" ht="11.25">
      <c r="B144" s="170"/>
      <c r="D144" s="171" t="s">
        <v>197</v>
      </c>
      <c r="E144" s="172" t="s">
        <v>1</v>
      </c>
      <c r="F144" s="173" t="s">
        <v>338</v>
      </c>
      <c r="H144" s="174">
        <v>0.35</v>
      </c>
      <c r="L144" s="170"/>
      <c r="M144" s="175"/>
      <c r="N144" s="176"/>
      <c r="O144" s="176"/>
      <c r="P144" s="176"/>
      <c r="Q144" s="176"/>
      <c r="R144" s="176"/>
      <c r="S144" s="176"/>
      <c r="T144" s="177"/>
      <c r="AT144" s="172" t="s">
        <v>197</v>
      </c>
      <c r="AU144" s="172" t="s">
        <v>77</v>
      </c>
      <c r="AV144" s="13" t="s">
        <v>79</v>
      </c>
      <c r="AW144" s="13" t="s">
        <v>27</v>
      </c>
      <c r="AX144" s="13" t="s">
        <v>77</v>
      </c>
      <c r="AY144" s="172" t="s">
        <v>131</v>
      </c>
    </row>
    <row r="145" spans="1:65" s="2" customFormat="1" ht="16.5" customHeight="1">
      <c r="A145" s="28"/>
      <c r="B145" s="144"/>
      <c r="C145" s="145" t="s">
        <v>179</v>
      </c>
      <c r="D145" s="145" t="s">
        <v>134</v>
      </c>
      <c r="E145" s="146" t="s">
        <v>342</v>
      </c>
      <c r="F145" s="147" t="s">
        <v>343</v>
      </c>
      <c r="G145" s="148" t="s">
        <v>253</v>
      </c>
      <c r="H145" s="149">
        <v>0.4</v>
      </c>
      <c r="I145" s="150">
        <v>2000</v>
      </c>
      <c r="J145" s="150">
        <f>ROUND(I145*H145,2)</f>
        <v>800</v>
      </c>
      <c r="K145" s="147" t="s">
        <v>1</v>
      </c>
      <c r="L145" s="29"/>
      <c r="M145" s="151" t="s">
        <v>1</v>
      </c>
      <c r="N145" s="152" t="s">
        <v>35</v>
      </c>
      <c r="O145" s="153">
        <v>0</v>
      </c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5" t="s">
        <v>138</v>
      </c>
      <c r="AT145" s="155" t="s">
        <v>134</v>
      </c>
      <c r="AU145" s="155" t="s">
        <v>77</v>
      </c>
      <c r="AY145" s="16" t="s">
        <v>131</v>
      </c>
      <c r="BE145" s="156">
        <f>IF(N145="základní",J145,0)</f>
        <v>800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6" t="s">
        <v>77</v>
      </c>
      <c r="BK145" s="156">
        <f>ROUND(I145*H145,2)</f>
        <v>800</v>
      </c>
      <c r="BL145" s="16" t="s">
        <v>138</v>
      </c>
      <c r="BM145" s="155" t="s">
        <v>344</v>
      </c>
    </row>
    <row r="146" spans="1:65" s="13" customFormat="1" ht="11.25">
      <c r="B146" s="170"/>
      <c r="D146" s="171" t="s">
        <v>197</v>
      </c>
      <c r="E146" s="172" t="s">
        <v>1</v>
      </c>
      <c r="F146" s="173" t="s">
        <v>345</v>
      </c>
      <c r="H146" s="174">
        <v>0.4</v>
      </c>
      <c r="L146" s="170"/>
      <c r="M146" s="175"/>
      <c r="N146" s="176"/>
      <c r="O146" s="176"/>
      <c r="P146" s="176"/>
      <c r="Q146" s="176"/>
      <c r="R146" s="176"/>
      <c r="S146" s="176"/>
      <c r="T146" s="177"/>
      <c r="AT146" s="172" t="s">
        <v>197</v>
      </c>
      <c r="AU146" s="172" t="s">
        <v>77</v>
      </c>
      <c r="AV146" s="13" t="s">
        <v>79</v>
      </c>
      <c r="AW146" s="13" t="s">
        <v>27</v>
      </c>
      <c r="AX146" s="13" t="s">
        <v>77</v>
      </c>
      <c r="AY146" s="172" t="s">
        <v>131</v>
      </c>
    </row>
    <row r="147" spans="1:65" s="2" customFormat="1" ht="16.5" customHeight="1">
      <c r="A147" s="28"/>
      <c r="B147" s="144"/>
      <c r="C147" s="145" t="s">
        <v>183</v>
      </c>
      <c r="D147" s="145" t="s">
        <v>134</v>
      </c>
      <c r="E147" s="146" t="s">
        <v>346</v>
      </c>
      <c r="F147" s="147" t="s">
        <v>347</v>
      </c>
      <c r="G147" s="148" t="s">
        <v>253</v>
      </c>
      <c r="H147" s="149">
        <v>0.1</v>
      </c>
      <c r="I147" s="150">
        <v>1900</v>
      </c>
      <c r="J147" s="150">
        <f>ROUND(I147*H147,2)</f>
        <v>190</v>
      </c>
      <c r="K147" s="147" t="s">
        <v>1</v>
      </c>
      <c r="L147" s="29"/>
      <c r="M147" s="151" t="s">
        <v>1</v>
      </c>
      <c r="N147" s="152" t="s">
        <v>35</v>
      </c>
      <c r="O147" s="153">
        <v>0</v>
      </c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5" t="s">
        <v>138</v>
      </c>
      <c r="AT147" s="155" t="s">
        <v>134</v>
      </c>
      <c r="AU147" s="155" t="s">
        <v>77</v>
      </c>
      <c r="AY147" s="16" t="s">
        <v>131</v>
      </c>
      <c r="BE147" s="156">
        <f>IF(N147="základní",J147,0)</f>
        <v>190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6" t="s">
        <v>77</v>
      </c>
      <c r="BK147" s="156">
        <f>ROUND(I147*H147,2)</f>
        <v>190</v>
      </c>
      <c r="BL147" s="16" t="s">
        <v>138</v>
      </c>
      <c r="BM147" s="155" t="s">
        <v>348</v>
      </c>
    </row>
    <row r="148" spans="1:65" s="13" customFormat="1" ht="11.25">
      <c r="B148" s="170"/>
      <c r="D148" s="171" t="s">
        <v>197</v>
      </c>
      <c r="E148" s="172" t="s">
        <v>1</v>
      </c>
      <c r="F148" s="173" t="s">
        <v>326</v>
      </c>
      <c r="H148" s="174">
        <v>0.1</v>
      </c>
      <c r="L148" s="170"/>
      <c r="M148" s="175"/>
      <c r="N148" s="176"/>
      <c r="O148" s="176"/>
      <c r="P148" s="176"/>
      <c r="Q148" s="176"/>
      <c r="R148" s="176"/>
      <c r="S148" s="176"/>
      <c r="T148" s="177"/>
      <c r="AT148" s="172" t="s">
        <v>197</v>
      </c>
      <c r="AU148" s="172" t="s">
        <v>77</v>
      </c>
      <c r="AV148" s="13" t="s">
        <v>79</v>
      </c>
      <c r="AW148" s="13" t="s">
        <v>27</v>
      </c>
      <c r="AX148" s="13" t="s">
        <v>77</v>
      </c>
      <c r="AY148" s="172" t="s">
        <v>131</v>
      </c>
    </row>
    <row r="149" spans="1:65" s="2" customFormat="1" ht="16.5" customHeight="1">
      <c r="A149" s="28"/>
      <c r="B149" s="144"/>
      <c r="C149" s="145" t="s">
        <v>294</v>
      </c>
      <c r="D149" s="145" t="s">
        <v>134</v>
      </c>
      <c r="E149" s="146" t="s">
        <v>349</v>
      </c>
      <c r="F149" s="147" t="s">
        <v>350</v>
      </c>
      <c r="G149" s="148" t="s">
        <v>253</v>
      </c>
      <c r="H149" s="149">
        <v>0.5</v>
      </c>
      <c r="I149" s="150">
        <v>2400</v>
      </c>
      <c r="J149" s="150">
        <f>ROUND(I149*H149,2)</f>
        <v>1200</v>
      </c>
      <c r="K149" s="147" t="s">
        <v>1</v>
      </c>
      <c r="L149" s="29"/>
      <c r="M149" s="151" t="s">
        <v>1</v>
      </c>
      <c r="N149" s="152" t="s">
        <v>35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5" t="s">
        <v>138</v>
      </c>
      <c r="AT149" s="155" t="s">
        <v>134</v>
      </c>
      <c r="AU149" s="155" t="s">
        <v>77</v>
      </c>
      <c r="AY149" s="16" t="s">
        <v>131</v>
      </c>
      <c r="BE149" s="156">
        <f>IF(N149="základní",J149,0)</f>
        <v>1200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6" t="s">
        <v>77</v>
      </c>
      <c r="BK149" s="156">
        <f>ROUND(I149*H149,2)</f>
        <v>1200</v>
      </c>
      <c r="BL149" s="16" t="s">
        <v>138</v>
      </c>
      <c r="BM149" s="155" t="s">
        <v>351</v>
      </c>
    </row>
    <row r="150" spans="1:65" s="13" customFormat="1" ht="11.25">
      <c r="B150" s="170"/>
      <c r="D150" s="171" t="s">
        <v>197</v>
      </c>
      <c r="E150" s="172" t="s">
        <v>1</v>
      </c>
      <c r="F150" s="173" t="s">
        <v>352</v>
      </c>
      <c r="H150" s="174">
        <v>0.5</v>
      </c>
      <c r="L150" s="170"/>
      <c r="M150" s="175"/>
      <c r="N150" s="176"/>
      <c r="O150" s="176"/>
      <c r="P150" s="176"/>
      <c r="Q150" s="176"/>
      <c r="R150" s="176"/>
      <c r="S150" s="176"/>
      <c r="T150" s="177"/>
      <c r="AT150" s="172" t="s">
        <v>197</v>
      </c>
      <c r="AU150" s="172" t="s">
        <v>77</v>
      </c>
      <c r="AV150" s="13" t="s">
        <v>79</v>
      </c>
      <c r="AW150" s="13" t="s">
        <v>27</v>
      </c>
      <c r="AX150" s="13" t="s">
        <v>77</v>
      </c>
      <c r="AY150" s="172" t="s">
        <v>131</v>
      </c>
    </row>
    <row r="151" spans="1:65" s="2" customFormat="1" ht="16.5" customHeight="1">
      <c r="A151" s="28"/>
      <c r="B151" s="144"/>
      <c r="C151" s="145" t="s">
        <v>300</v>
      </c>
      <c r="D151" s="145" t="s">
        <v>134</v>
      </c>
      <c r="E151" s="146" t="s">
        <v>353</v>
      </c>
      <c r="F151" s="147" t="s">
        <v>354</v>
      </c>
      <c r="G151" s="148" t="s">
        <v>253</v>
      </c>
      <c r="H151" s="149">
        <v>0.4</v>
      </c>
      <c r="I151" s="150">
        <v>2400</v>
      </c>
      <c r="J151" s="150">
        <f>ROUND(I151*H151,2)</f>
        <v>960</v>
      </c>
      <c r="K151" s="147" t="s">
        <v>1</v>
      </c>
      <c r="L151" s="29"/>
      <c r="M151" s="151" t="s">
        <v>1</v>
      </c>
      <c r="N151" s="152" t="s">
        <v>35</v>
      </c>
      <c r="O151" s="153">
        <v>0</v>
      </c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5" t="s">
        <v>138</v>
      </c>
      <c r="AT151" s="155" t="s">
        <v>134</v>
      </c>
      <c r="AU151" s="155" t="s">
        <v>77</v>
      </c>
      <c r="AY151" s="16" t="s">
        <v>131</v>
      </c>
      <c r="BE151" s="156">
        <f>IF(N151="základní",J151,0)</f>
        <v>960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6" t="s">
        <v>77</v>
      </c>
      <c r="BK151" s="156">
        <f>ROUND(I151*H151,2)</f>
        <v>960</v>
      </c>
      <c r="BL151" s="16" t="s">
        <v>138</v>
      </c>
      <c r="BM151" s="155" t="s">
        <v>355</v>
      </c>
    </row>
    <row r="152" spans="1:65" s="13" customFormat="1" ht="11.25">
      <c r="B152" s="170"/>
      <c r="D152" s="171" t="s">
        <v>197</v>
      </c>
      <c r="E152" s="172" t="s">
        <v>1</v>
      </c>
      <c r="F152" s="173" t="s">
        <v>345</v>
      </c>
      <c r="H152" s="174">
        <v>0.4</v>
      </c>
      <c r="L152" s="170"/>
      <c r="M152" s="175"/>
      <c r="N152" s="176"/>
      <c r="O152" s="176"/>
      <c r="P152" s="176"/>
      <c r="Q152" s="176"/>
      <c r="R152" s="176"/>
      <c r="S152" s="176"/>
      <c r="T152" s="177"/>
      <c r="AT152" s="172" t="s">
        <v>197</v>
      </c>
      <c r="AU152" s="172" t="s">
        <v>77</v>
      </c>
      <c r="AV152" s="13" t="s">
        <v>79</v>
      </c>
      <c r="AW152" s="13" t="s">
        <v>27</v>
      </c>
      <c r="AX152" s="13" t="s">
        <v>77</v>
      </c>
      <c r="AY152" s="172" t="s">
        <v>131</v>
      </c>
    </row>
    <row r="153" spans="1:65" s="2" customFormat="1" ht="16.5" customHeight="1">
      <c r="A153" s="28"/>
      <c r="B153" s="144"/>
      <c r="C153" s="145" t="s">
        <v>356</v>
      </c>
      <c r="D153" s="145" t="s">
        <v>134</v>
      </c>
      <c r="E153" s="146" t="s">
        <v>357</v>
      </c>
      <c r="F153" s="147" t="s">
        <v>358</v>
      </c>
      <c r="G153" s="148" t="s">
        <v>253</v>
      </c>
      <c r="H153" s="149">
        <v>0.6</v>
      </c>
      <c r="I153" s="150">
        <v>2000</v>
      </c>
      <c r="J153" s="150">
        <f>ROUND(I153*H153,2)</f>
        <v>1200</v>
      </c>
      <c r="K153" s="147" t="s">
        <v>1</v>
      </c>
      <c r="L153" s="29"/>
      <c r="M153" s="151" t="s">
        <v>1</v>
      </c>
      <c r="N153" s="152" t="s">
        <v>35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5" t="s">
        <v>138</v>
      </c>
      <c r="AT153" s="155" t="s">
        <v>134</v>
      </c>
      <c r="AU153" s="155" t="s">
        <v>77</v>
      </c>
      <c r="AY153" s="16" t="s">
        <v>131</v>
      </c>
      <c r="BE153" s="156">
        <f>IF(N153="základní",J153,0)</f>
        <v>1200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6" t="s">
        <v>77</v>
      </c>
      <c r="BK153" s="156">
        <f>ROUND(I153*H153,2)</f>
        <v>1200</v>
      </c>
      <c r="BL153" s="16" t="s">
        <v>138</v>
      </c>
      <c r="BM153" s="155" t="s">
        <v>359</v>
      </c>
    </row>
    <row r="154" spans="1:65" s="13" customFormat="1" ht="11.25">
      <c r="B154" s="170"/>
      <c r="D154" s="171" t="s">
        <v>197</v>
      </c>
      <c r="E154" s="172" t="s">
        <v>1</v>
      </c>
      <c r="F154" s="173" t="s">
        <v>360</v>
      </c>
      <c r="H154" s="174">
        <v>0.6</v>
      </c>
      <c r="L154" s="170"/>
      <c r="M154" s="175"/>
      <c r="N154" s="176"/>
      <c r="O154" s="176"/>
      <c r="P154" s="176"/>
      <c r="Q154" s="176"/>
      <c r="R154" s="176"/>
      <c r="S154" s="176"/>
      <c r="T154" s="177"/>
      <c r="AT154" s="172" t="s">
        <v>197</v>
      </c>
      <c r="AU154" s="172" t="s">
        <v>77</v>
      </c>
      <c r="AV154" s="13" t="s">
        <v>79</v>
      </c>
      <c r="AW154" s="13" t="s">
        <v>27</v>
      </c>
      <c r="AX154" s="13" t="s">
        <v>77</v>
      </c>
      <c r="AY154" s="172" t="s">
        <v>131</v>
      </c>
    </row>
    <row r="155" spans="1:65" s="2" customFormat="1" ht="16.5" customHeight="1">
      <c r="A155" s="28"/>
      <c r="B155" s="144"/>
      <c r="C155" s="145" t="s">
        <v>8</v>
      </c>
      <c r="D155" s="145" t="s">
        <v>134</v>
      </c>
      <c r="E155" s="146" t="s">
        <v>361</v>
      </c>
      <c r="F155" s="147" t="s">
        <v>362</v>
      </c>
      <c r="G155" s="148" t="s">
        <v>253</v>
      </c>
      <c r="H155" s="149">
        <v>0.2</v>
      </c>
      <c r="I155" s="150">
        <v>2000</v>
      </c>
      <c r="J155" s="150">
        <f>ROUND(I155*H155,2)</f>
        <v>400</v>
      </c>
      <c r="K155" s="147" t="s">
        <v>1</v>
      </c>
      <c r="L155" s="29"/>
      <c r="M155" s="151" t="s">
        <v>1</v>
      </c>
      <c r="N155" s="152" t="s">
        <v>35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5" t="s">
        <v>138</v>
      </c>
      <c r="AT155" s="155" t="s">
        <v>134</v>
      </c>
      <c r="AU155" s="155" t="s">
        <v>77</v>
      </c>
      <c r="AY155" s="16" t="s">
        <v>131</v>
      </c>
      <c r="BE155" s="156">
        <f>IF(N155="základní",J155,0)</f>
        <v>400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6" t="s">
        <v>77</v>
      </c>
      <c r="BK155" s="156">
        <f>ROUND(I155*H155,2)</f>
        <v>400</v>
      </c>
      <c r="BL155" s="16" t="s">
        <v>138</v>
      </c>
      <c r="BM155" s="155" t="s">
        <v>363</v>
      </c>
    </row>
    <row r="156" spans="1:65" s="13" customFormat="1" ht="11.25">
      <c r="B156" s="170"/>
      <c r="D156" s="171" t="s">
        <v>197</v>
      </c>
      <c r="E156" s="172" t="s">
        <v>1</v>
      </c>
      <c r="F156" s="173" t="s">
        <v>364</v>
      </c>
      <c r="H156" s="174">
        <v>0.2</v>
      </c>
      <c r="L156" s="170"/>
      <c r="M156" s="175"/>
      <c r="N156" s="176"/>
      <c r="O156" s="176"/>
      <c r="P156" s="176"/>
      <c r="Q156" s="176"/>
      <c r="R156" s="176"/>
      <c r="S156" s="176"/>
      <c r="T156" s="177"/>
      <c r="AT156" s="172" t="s">
        <v>197</v>
      </c>
      <c r="AU156" s="172" t="s">
        <v>77</v>
      </c>
      <c r="AV156" s="13" t="s">
        <v>79</v>
      </c>
      <c r="AW156" s="13" t="s">
        <v>27</v>
      </c>
      <c r="AX156" s="13" t="s">
        <v>77</v>
      </c>
      <c r="AY156" s="172" t="s">
        <v>131</v>
      </c>
    </row>
    <row r="157" spans="1:65" s="2" customFormat="1" ht="16.5" customHeight="1">
      <c r="A157" s="28"/>
      <c r="B157" s="144"/>
      <c r="C157" s="145" t="s">
        <v>152</v>
      </c>
      <c r="D157" s="145" t="s">
        <v>134</v>
      </c>
      <c r="E157" s="146" t="s">
        <v>365</v>
      </c>
      <c r="F157" s="147" t="s">
        <v>366</v>
      </c>
      <c r="G157" s="148" t="s">
        <v>253</v>
      </c>
      <c r="H157" s="149">
        <v>0.2</v>
      </c>
      <c r="I157" s="150">
        <v>1000</v>
      </c>
      <c r="J157" s="150">
        <f>ROUND(I157*H157,2)</f>
        <v>200</v>
      </c>
      <c r="K157" s="147" t="s">
        <v>1</v>
      </c>
      <c r="L157" s="29"/>
      <c r="M157" s="151" t="s">
        <v>1</v>
      </c>
      <c r="N157" s="152" t="s">
        <v>35</v>
      </c>
      <c r="O157" s="153">
        <v>0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5" t="s">
        <v>138</v>
      </c>
      <c r="AT157" s="155" t="s">
        <v>134</v>
      </c>
      <c r="AU157" s="155" t="s">
        <v>77</v>
      </c>
      <c r="AY157" s="16" t="s">
        <v>131</v>
      </c>
      <c r="BE157" s="156">
        <f>IF(N157="základní",J157,0)</f>
        <v>200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6" t="s">
        <v>77</v>
      </c>
      <c r="BK157" s="156">
        <f>ROUND(I157*H157,2)</f>
        <v>200</v>
      </c>
      <c r="BL157" s="16" t="s">
        <v>138</v>
      </c>
      <c r="BM157" s="155" t="s">
        <v>367</v>
      </c>
    </row>
    <row r="158" spans="1:65" s="13" customFormat="1" ht="11.25">
      <c r="B158" s="170"/>
      <c r="D158" s="171" t="s">
        <v>197</v>
      </c>
      <c r="E158" s="172" t="s">
        <v>1</v>
      </c>
      <c r="F158" s="173" t="s">
        <v>364</v>
      </c>
      <c r="H158" s="174">
        <v>0.2</v>
      </c>
      <c r="L158" s="170"/>
      <c r="M158" s="175"/>
      <c r="N158" s="176"/>
      <c r="O158" s="176"/>
      <c r="P158" s="176"/>
      <c r="Q158" s="176"/>
      <c r="R158" s="176"/>
      <c r="S158" s="176"/>
      <c r="T158" s="177"/>
      <c r="AT158" s="172" t="s">
        <v>197</v>
      </c>
      <c r="AU158" s="172" t="s">
        <v>77</v>
      </c>
      <c r="AV158" s="13" t="s">
        <v>79</v>
      </c>
      <c r="AW158" s="13" t="s">
        <v>27</v>
      </c>
      <c r="AX158" s="13" t="s">
        <v>77</v>
      </c>
      <c r="AY158" s="172" t="s">
        <v>131</v>
      </c>
    </row>
    <row r="159" spans="1:65" s="2" customFormat="1" ht="16.5" customHeight="1">
      <c r="A159" s="28"/>
      <c r="B159" s="144"/>
      <c r="C159" s="145" t="s">
        <v>368</v>
      </c>
      <c r="D159" s="145" t="s">
        <v>134</v>
      </c>
      <c r="E159" s="146" t="s">
        <v>369</v>
      </c>
      <c r="F159" s="147" t="s">
        <v>370</v>
      </c>
      <c r="G159" s="148" t="s">
        <v>253</v>
      </c>
      <c r="H159" s="149">
        <v>0.1</v>
      </c>
      <c r="I159" s="150">
        <v>650</v>
      </c>
      <c r="J159" s="150">
        <f>ROUND(I159*H159,2)</f>
        <v>65</v>
      </c>
      <c r="K159" s="147" t="s">
        <v>1</v>
      </c>
      <c r="L159" s="29"/>
      <c r="M159" s="151" t="s">
        <v>1</v>
      </c>
      <c r="N159" s="152" t="s">
        <v>35</v>
      </c>
      <c r="O159" s="153">
        <v>0</v>
      </c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5" t="s">
        <v>138</v>
      </c>
      <c r="AT159" s="155" t="s">
        <v>134</v>
      </c>
      <c r="AU159" s="155" t="s">
        <v>77</v>
      </c>
      <c r="AY159" s="16" t="s">
        <v>131</v>
      </c>
      <c r="BE159" s="156">
        <f>IF(N159="základní",J159,0)</f>
        <v>65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6" t="s">
        <v>77</v>
      </c>
      <c r="BK159" s="156">
        <f>ROUND(I159*H159,2)</f>
        <v>65</v>
      </c>
      <c r="BL159" s="16" t="s">
        <v>138</v>
      </c>
      <c r="BM159" s="155" t="s">
        <v>371</v>
      </c>
    </row>
    <row r="160" spans="1:65" s="13" customFormat="1" ht="11.25">
      <c r="B160" s="170"/>
      <c r="D160" s="171" t="s">
        <v>197</v>
      </c>
      <c r="E160" s="172" t="s">
        <v>1</v>
      </c>
      <c r="F160" s="173" t="s">
        <v>326</v>
      </c>
      <c r="H160" s="174">
        <v>0.1</v>
      </c>
      <c r="L160" s="170"/>
      <c r="M160" s="175"/>
      <c r="N160" s="176"/>
      <c r="O160" s="176"/>
      <c r="P160" s="176"/>
      <c r="Q160" s="176"/>
      <c r="R160" s="176"/>
      <c r="S160" s="176"/>
      <c r="T160" s="177"/>
      <c r="AT160" s="172" t="s">
        <v>197</v>
      </c>
      <c r="AU160" s="172" t="s">
        <v>77</v>
      </c>
      <c r="AV160" s="13" t="s">
        <v>79</v>
      </c>
      <c r="AW160" s="13" t="s">
        <v>27</v>
      </c>
      <c r="AX160" s="13" t="s">
        <v>77</v>
      </c>
      <c r="AY160" s="172" t="s">
        <v>131</v>
      </c>
    </row>
    <row r="161" spans="1:65" s="2" customFormat="1" ht="16.5" customHeight="1">
      <c r="A161" s="28"/>
      <c r="B161" s="144"/>
      <c r="C161" s="145" t="s">
        <v>372</v>
      </c>
      <c r="D161" s="145" t="s">
        <v>134</v>
      </c>
      <c r="E161" s="146" t="s">
        <v>373</v>
      </c>
      <c r="F161" s="147" t="s">
        <v>374</v>
      </c>
      <c r="G161" s="148" t="s">
        <v>253</v>
      </c>
      <c r="H161" s="149">
        <v>0.6</v>
      </c>
      <c r="I161" s="150">
        <v>4000</v>
      </c>
      <c r="J161" s="150">
        <f>ROUND(I161*H161,2)</f>
        <v>2400</v>
      </c>
      <c r="K161" s="147" t="s">
        <v>1</v>
      </c>
      <c r="L161" s="29"/>
      <c r="M161" s="151" t="s">
        <v>1</v>
      </c>
      <c r="N161" s="152" t="s">
        <v>35</v>
      </c>
      <c r="O161" s="153">
        <v>0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5" t="s">
        <v>138</v>
      </c>
      <c r="AT161" s="155" t="s">
        <v>134</v>
      </c>
      <c r="AU161" s="155" t="s">
        <v>77</v>
      </c>
      <c r="AY161" s="16" t="s">
        <v>131</v>
      </c>
      <c r="BE161" s="156">
        <f>IF(N161="základní",J161,0)</f>
        <v>2400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6" t="s">
        <v>77</v>
      </c>
      <c r="BK161" s="156">
        <f>ROUND(I161*H161,2)</f>
        <v>2400</v>
      </c>
      <c r="BL161" s="16" t="s">
        <v>138</v>
      </c>
      <c r="BM161" s="155" t="s">
        <v>375</v>
      </c>
    </row>
    <row r="162" spans="1:65" s="13" customFormat="1" ht="11.25">
      <c r="B162" s="170"/>
      <c r="D162" s="171" t="s">
        <v>197</v>
      </c>
      <c r="E162" s="172" t="s">
        <v>1</v>
      </c>
      <c r="F162" s="173" t="s">
        <v>376</v>
      </c>
      <c r="H162" s="174">
        <v>0.6</v>
      </c>
      <c r="L162" s="170"/>
      <c r="M162" s="175"/>
      <c r="N162" s="176"/>
      <c r="O162" s="176"/>
      <c r="P162" s="176"/>
      <c r="Q162" s="176"/>
      <c r="R162" s="176"/>
      <c r="S162" s="176"/>
      <c r="T162" s="177"/>
      <c r="AT162" s="172" t="s">
        <v>197</v>
      </c>
      <c r="AU162" s="172" t="s">
        <v>77</v>
      </c>
      <c r="AV162" s="13" t="s">
        <v>79</v>
      </c>
      <c r="AW162" s="13" t="s">
        <v>27</v>
      </c>
      <c r="AX162" s="13" t="s">
        <v>77</v>
      </c>
      <c r="AY162" s="172" t="s">
        <v>131</v>
      </c>
    </row>
    <row r="163" spans="1:65" s="2" customFormat="1" ht="16.5" customHeight="1">
      <c r="A163" s="28"/>
      <c r="B163" s="144"/>
      <c r="C163" s="145" t="s">
        <v>377</v>
      </c>
      <c r="D163" s="145" t="s">
        <v>134</v>
      </c>
      <c r="E163" s="146" t="s">
        <v>378</v>
      </c>
      <c r="F163" s="147" t="s">
        <v>379</v>
      </c>
      <c r="G163" s="148" t="s">
        <v>253</v>
      </c>
      <c r="H163" s="149">
        <v>0.05</v>
      </c>
      <c r="I163" s="150">
        <v>5500</v>
      </c>
      <c r="J163" s="150">
        <f>ROUND(I163*H163,2)</f>
        <v>275</v>
      </c>
      <c r="K163" s="147" t="s">
        <v>1</v>
      </c>
      <c r="L163" s="29"/>
      <c r="M163" s="151" t="s">
        <v>1</v>
      </c>
      <c r="N163" s="152" t="s">
        <v>35</v>
      </c>
      <c r="O163" s="153">
        <v>0</v>
      </c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5" t="s">
        <v>138</v>
      </c>
      <c r="AT163" s="155" t="s">
        <v>134</v>
      </c>
      <c r="AU163" s="155" t="s">
        <v>77</v>
      </c>
      <c r="AY163" s="16" t="s">
        <v>131</v>
      </c>
      <c r="BE163" s="156">
        <f>IF(N163="základní",J163,0)</f>
        <v>275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6" t="s">
        <v>77</v>
      </c>
      <c r="BK163" s="156">
        <f>ROUND(I163*H163,2)</f>
        <v>275</v>
      </c>
      <c r="BL163" s="16" t="s">
        <v>138</v>
      </c>
      <c r="BM163" s="155" t="s">
        <v>380</v>
      </c>
    </row>
    <row r="164" spans="1:65" s="13" customFormat="1" ht="11.25">
      <c r="B164" s="170"/>
      <c r="D164" s="171" t="s">
        <v>197</v>
      </c>
      <c r="E164" s="172" t="s">
        <v>1</v>
      </c>
      <c r="F164" s="173" t="s">
        <v>381</v>
      </c>
      <c r="H164" s="174">
        <v>0.05</v>
      </c>
      <c r="L164" s="170"/>
      <c r="M164" s="175"/>
      <c r="N164" s="176"/>
      <c r="O164" s="176"/>
      <c r="P164" s="176"/>
      <c r="Q164" s="176"/>
      <c r="R164" s="176"/>
      <c r="S164" s="176"/>
      <c r="T164" s="177"/>
      <c r="AT164" s="172" t="s">
        <v>197</v>
      </c>
      <c r="AU164" s="172" t="s">
        <v>77</v>
      </c>
      <c r="AV164" s="13" t="s">
        <v>79</v>
      </c>
      <c r="AW164" s="13" t="s">
        <v>27</v>
      </c>
      <c r="AX164" s="13" t="s">
        <v>77</v>
      </c>
      <c r="AY164" s="172" t="s">
        <v>131</v>
      </c>
    </row>
    <row r="165" spans="1:65" s="2" customFormat="1" ht="16.5" customHeight="1">
      <c r="A165" s="28"/>
      <c r="B165" s="144"/>
      <c r="C165" s="145" t="s">
        <v>382</v>
      </c>
      <c r="D165" s="145" t="s">
        <v>134</v>
      </c>
      <c r="E165" s="146" t="s">
        <v>383</v>
      </c>
      <c r="F165" s="147" t="s">
        <v>384</v>
      </c>
      <c r="G165" s="148" t="s">
        <v>253</v>
      </c>
      <c r="H165" s="149">
        <v>0.05</v>
      </c>
      <c r="I165" s="150">
        <v>2000</v>
      </c>
      <c r="J165" s="150">
        <f>ROUND(I165*H165,2)</f>
        <v>100</v>
      </c>
      <c r="K165" s="147" t="s">
        <v>1</v>
      </c>
      <c r="L165" s="29"/>
      <c r="M165" s="151" t="s">
        <v>1</v>
      </c>
      <c r="N165" s="152" t="s">
        <v>35</v>
      </c>
      <c r="O165" s="153">
        <v>0</v>
      </c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5" t="s">
        <v>138</v>
      </c>
      <c r="AT165" s="155" t="s">
        <v>134</v>
      </c>
      <c r="AU165" s="155" t="s">
        <v>77</v>
      </c>
      <c r="AY165" s="16" t="s">
        <v>131</v>
      </c>
      <c r="BE165" s="156">
        <f>IF(N165="základní",J165,0)</f>
        <v>100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6" t="s">
        <v>77</v>
      </c>
      <c r="BK165" s="156">
        <f>ROUND(I165*H165,2)</f>
        <v>100</v>
      </c>
      <c r="BL165" s="16" t="s">
        <v>138</v>
      </c>
      <c r="BM165" s="155" t="s">
        <v>385</v>
      </c>
    </row>
    <row r="166" spans="1:65" s="13" customFormat="1" ht="11.25">
      <c r="B166" s="170"/>
      <c r="D166" s="171" t="s">
        <v>197</v>
      </c>
      <c r="E166" s="172" t="s">
        <v>1</v>
      </c>
      <c r="F166" s="173" t="s">
        <v>381</v>
      </c>
      <c r="H166" s="174">
        <v>0.05</v>
      </c>
      <c r="L166" s="170"/>
      <c r="M166" s="175"/>
      <c r="N166" s="176"/>
      <c r="O166" s="176"/>
      <c r="P166" s="176"/>
      <c r="Q166" s="176"/>
      <c r="R166" s="176"/>
      <c r="S166" s="176"/>
      <c r="T166" s="177"/>
      <c r="AT166" s="172" t="s">
        <v>197</v>
      </c>
      <c r="AU166" s="172" t="s">
        <v>77</v>
      </c>
      <c r="AV166" s="13" t="s">
        <v>79</v>
      </c>
      <c r="AW166" s="13" t="s">
        <v>27</v>
      </c>
      <c r="AX166" s="13" t="s">
        <v>77</v>
      </c>
      <c r="AY166" s="172" t="s">
        <v>131</v>
      </c>
    </row>
    <row r="167" spans="1:65" s="12" customFormat="1" ht="25.9" customHeight="1">
      <c r="B167" s="132"/>
      <c r="D167" s="133" t="s">
        <v>69</v>
      </c>
      <c r="E167" s="134" t="s">
        <v>282</v>
      </c>
      <c r="F167" s="134" t="s">
        <v>283</v>
      </c>
      <c r="J167" s="135">
        <f>BK167</f>
        <v>1222.9000000000001</v>
      </c>
      <c r="L167" s="132"/>
      <c r="M167" s="136"/>
      <c r="N167" s="137"/>
      <c r="O167" s="137"/>
      <c r="P167" s="138">
        <f>SUM(P168:P183)</f>
        <v>0</v>
      </c>
      <c r="Q167" s="137"/>
      <c r="R167" s="138">
        <f>SUM(R168:R183)</f>
        <v>0</v>
      </c>
      <c r="S167" s="137"/>
      <c r="T167" s="139">
        <f>SUM(T168:T183)</f>
        <v>0</v>
      </c>
      <c r="AR167" s="133" t="s">
        <v>77</v>
      </c>
      <c r="AT167" s="140" t="s">
        <v>69</v>
      </c>
      <c r="AU167" s="140" t="s">
        <v>70</v>
      </c>
      <c r="AY167" s="133" t="s">
        <v>131</v>
      </c>
      <c r="BK167" s="141">
        <f>SUM(BK168:BK183)</f>
        <v>1222.9000000000001</v>
      </c>
    </row>
    <row r="168" spans="1:65" s="2" customFormat="1" ht="16.5" customHeight="1">
      <c r="A168" s="28"/>
      <c r="B168" s="144"/>
      <c r="C168" s="145" t="s">
        <v>7</v>
      </c>
      <c r="D168" s="145" t="s">
        <v>134</v>
      </c>
      <c r="E168" s="146" t="s">
        <v>386</v>
      </c>
      <c r="F168" s="147" t="s">
        <v>307</v>
      </c>
      <c r="G168" s="148" t="s">
        <v>253</v>
      </c>
      <c r="H168" s="149">
        <v>1.8</v>
      </c>
      <c r="I168" s="150">
        <v>80</v>
      </c>
      <c r="J168" s="150">
        <f>ROUND(I168*H168,2)</f>
        <v>144</v>
      </c>
      <c r="K168" s="147" t="s">
        <v>1</v>
      </c>
      <c r="L168" s="29"/>
      <c r="M168" s="151" t="s">
        <v>1</v>
      </c>
      <c r="N168" s="152" t="s">
        <v>35</v>
      </c>
      <c r="O168" s="153">
        <v>0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5" t="s">
        <v>138</v>
      </c>
      <c r="AT168" s="155" t="s">
        <v>134</v>
      </c>
      <c r="AU168" s="155" t="s">
        <v>77</v>
      </c>
      <c r="AY168" s="16" t="s">
        <v>131</v>
      </c>
      <c r="BE168" s="156">
        <f>IF(N168="základní",J168,0)</f>
        <v>144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6" t="s">
        <v>77</v>
      </c>
      <c r="BK168" s="156">
        <f>ROUND(I168*H168,2)</f>
        <v>144</v>
      </c>
      <c r="BL168" s="16" t="s">
        <v>138</v>
      </c>
      <c r="BM168" s="155" t="s">
        <v>387</v>
      </c>
    </row>
    <row r="169" spans="1:65" s="13" customFormat="1" ht="11.25">
      <c r="B169" s="170"/>
      <c r="D169" s="171" t="s">
        <v>197</v>
      </c>
      <c r="E169" s="172" t="s">
        <v>1</v>
      </c>
      <c r="F169" s="173" t="s">
        <v>309</v>
      </c>
      <c r="H169" s="174">
        <v>1.8</v>
      </c>
      <c r="L169" s="170"/>
      <c r="M169" s="175"/>
      <c r="N169" s="176"/>
      <c r="O169" s="176"/>
      <c r="P169" s="176"/>
      <c r="Q169" s="176"/>
      <c r="R169" s="176"/>
      <c r="S169" s="176"/>
      <c r="T169" s="177"/>
      <c r="AT169" s="172" t="s">
        <v>197</v>
      </c>
      <c r="AU169" s="172" t="s">
        <v>77</v>
      </c>
      <c r="AV169" s="13" t="s">
        <v>79</v>
      </c>
      <c r="AW169" s="13" t="s">
        <v>27</v>
      </c>
      <c r="AX169" s="13" t="s">
        <v>77</v>
      </c>
      <c r="AY169" s="172" t="s">
        <v>131</v>
      </c>
    </row>
    <row r="170" spans="1:65" s="2" customFormat="1" ht="16.5" customHeight="1">
      <c r="A170" s="28"/>
      <c r="B170" s="144"/>
      <c r="C170" s="145" t="s">
        <v>388</v>
      </c>
      <c r="D170" s="145" t="s">
        <v>134</v>
      </c>
      <c r="E170" s="146" t="s">
        <v>389</v>
      </c>
      <c r="F170" s="147" t="s">
        <v>390</v>
      </c>
      <c r="G170" s="148" t="s">
        <v>253</v>
      </c>
      <c r="H170" s="149">
        <v>0.3</v>
      </c>
      <c r="I170" s="150">
        <v>28</v>
      </c>
      <c r="J170" s="150">
        <f>ROUND(I170*H170,2)</f>
        <v>8.4</v>
      </c>
      <c r="K170" s="147" t="s">
        <v>1</v>
      </c>
      <c r="L170" s="29"/>
      <c r="M170" s="151" t="s">
        <v>1</v>
      </c>
      <c r="N170" s="152" t="s">
        <v>35</v>
      </c>
      <c r="O170" s="153">
        <v>0</v>
      </c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5" t="s">
        <v>138</v>
      </c>
      <c r="AT170" s="155" t="s">
        <v>134</v>
      </c>
      <c r="AU170" s="155" t="s">
        <v>77</v>
      </c>
      <c r="AY170" s="16" t="s">
        <v>131</v>
      </c>
      <c r="BE170" s="156">
        <f>IF(N170="základní",J170,0)</f>
        <v>8.4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6" t="s">
        <v>77</v>
      </c>
      <c r="BK170" s="156">
        <f>ROUND(I170*H170,2)</f>
        <v>8.4</v>
      </c>
      <c r="BL170" s="16" t="s">
        <v>138</v>
      </c>
      <c r="BM170" s="155" t="s">
        <v>391</v>
      </c>
    </row>
    <row r="171" spans="1:65" s="13" customFormat="1" ht="11.25">
      <c r="B171" s="170"/>
      <c r="D171" s="171" t="s">
        <v>197</v>
      </c>
      <c r="E171" s="172" t="s">
        <v>1</v>
      </c>
      <c r="F171" s="173" t="s">
        <v>313</v>
      </c>
      <c r="H171" s="174">
        <v>-0.05</v>
      </c>
      <c r="L171" s="170"/>
      <c r="M171" s="175"/>
      <c r="N171" s="176"/>
      <c r="O171" s="176"/>
      <c r="P171" s="176"/>
      <c r="Q171" s="176"/>
      <c r="R171" s="176"/>
      <c r="S171" s="176"/>
      <c r="T171" s="177"/>
      <c r="AT171" s="172" t="s">
        <v>197</v>
      </c>
      <c r="AU171" s="172" t="s">
        <v>77</v>
      </c>
      <c r="AV171" s="13" t="s">
        <v>79</v>
      </c>
      <c r="AW171" s="13" t="s">
        <v>27</v>
      </c>
      <c r="AX171" s="13" t="s">
        <v>70</v>
      </c>
      <c r="AY171" s="172" t="s">
        <v>131</v>
      </c>
    </row>
    <row r="172" spans="1:65" s="13" customFormat="1" ht="11.25">
      <c r="B172" s="170"/>
      <c r="D172" s="171" t="s">
        <v>197</v>
      </c>
      <c r="E172" s="172" t="s">
        <v>1</v>
      </c>
      <c r="F172" s="173" t="s">
        <v>314</v>
      </c>
      <c r="H172" s="174">
        <v>0.35</v>
      </c>
      <c r="L172" s="170"/>
      <c r="M172" s="175"/>
      <c r="N172" s="176"/>
      <c r="O172" s="176"/>
      <c r="P172" s="176"/>
      <c r="Q172" s="176"/>
      <c r="R172" s="176"/>
      <c r="S172" s="176"/>
      <c r="T172" s="177"/>
      <c r="AT172" s="172" t="s">
        <v>197</v>
      </c>
      <c r="AU172" s="172" t="s">
        <v>77</v>
      </c>
      <c r="AV172" s="13" t="s">
        <v>79</v>
      </c>
      <c r="AW172" s="13" t="s">
        <v>27</v>
      </c>
      <c r="AX172" s="13" t="s">
        <v>70</v>
      </c>
      <c r="AY172" s="172" t="s">
        <v>131</v>
      </c>
    </row>
    <row r="173" spans="1:65" s="14" customFormat="1" ht="11.25">
      <c r="B173" s="178"/>
      <c r="D173" s="171" t="s">
        <v>197</v>
      </c>
      <c r="E173" s="179" t="s">
        <v>1</v>
      </c>
      <c r="F173" s="180" t="s">
        <v>216</v>
      </c>
      <c r="H173" s="181">
        <v>0.3</v>
      </c>
      <c r="L173" s="178"/>
      <c r="M173" s="182"/>
      <c r="N173" s="183"/>
      <c r="O173" s="183"/>
      <c r="P173" s="183"/>
      <c r="Q173" s="183"/>
      <c r="R173" s="183"/>
      <c r="S173" s="183"/>
      <c r="T173" s="184"/>
      <c r="AT173" s="179" t="s">
        <v>197</v>
      </c>
      <c r="AU173" s="179" t="s">
        <v>77</v>
      </c>
      <c r="AV173" s="14" t="s">
        <v>138</v>
      </c>
      <c r="AW173" s="14" t="s">
        <v>27</v>
      </c>
      <c r="AX173" s="14" t="s">
        <v>77</v>
      </c>
      <c r="AY173" s="179" t="s">
        <v>131</v>
      </c>
    </row>
    <row r="174" spans="1:65" s="2" customFormat="1" ht="16.5" customHeight="1">
      <c r="A174" s="28"/>
      <c r="B174" s="144"/>
      <c r="C174" s="145" t="s">
        <v>392</v>
      </c>
      <c r="D174" s="145" t="s">
        <v>134</v>
      </c>
      <c r="E174" s="146" t="s">
        <v>393</v>
      </c>
      <c r="F174" s="147" t="s">
        <v>316</v>
      </c>
      <c r="G174" s="148" t="s">
        <v>253</v>
      </c>
      <c r="H174" s="149">
        <v>4.5999999999999996</v>
      </c>
      <c r="I174" s="150">
        <v>80</v>
      </c>
      <c r="J174" s="150">
        <f>ROUND(I174*H174,2)</f>
        <v>368</v>
      </c>
      <c r="K174" s="147" t="s">
        <v>1</v>
      </c>
      <c r="L174" s="29"/>
      <c r="M174" s="151" t="s">
        <v>1</v>
      </c>
      <c r="N174" s="152" t="s">
        <v>35</v>
      </c>
      <c r="O174" s="153">
        <v>0</v>
      </c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5" t="s">
        <v>138</v>
      </c>
      <c r="AT174" s="155" t="s">
        <v>134</v>
      </c>
      <c r="AU174" s="155" t="s">
        <v>77</v>
      </c>
      <c r="AY174" s="16" t="s">
        <v>131</v>
      </c>
      <c r="BE174" s="156">
        <f>IF(N174="základní",J174,0)</f>
        <v>368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6" t="s">
        <v>77</v>
      </c>
      <c r="BK174" s="156">
        <f>ROUND(I174*H174,2)</f>
        <v>368</v>
      </c>
      <c r="BL174" s="16" t="s">
        <v>138</v>
      </c>
      <c r="BM174" s="155" t="s">
        <v>394</v>
      </c>
    </row>
    <row r="175" spans="1:65" s="13" customFormat="1" ht="11.25">
      <c r="B175" s="170"/>
      <c r="D175" s="171" t="s">
        <v>197</v>
      </c>
      <c r="E175" s="172" t="s">
        <v>1</v>
      </c>
      <c r="F175" s="173" t="s">
        <v>318</v>
      </c>
      <c r="H175" s="174">
        <v>4.5999999999999996</v>
      </c>
      <c r="L175" s="170"/>
      <c r="M175" s="175"/>
      <c r="N175" s="176"/>
      <c r="O175" s="176"/>
      <c r="P175" s="176"/>
      <c r="Q175" s="176"/>
      <c r="R175" s="176"/>
      <c r="S175" s="176"/>
      <c r="T175" s="177"/>
      <c r="AT175" s="172" t="s">
        <v>197</v>
      </c>
      <c r="AU175" s="172" t="s">
        <v>77</v>
      </c>
      <c r="AV175" s="13" t="s">
        <v>79</v>
      </c>
      <c r="AW175" s="13" t="s">
        <v>27</v>
      </c>
      <c r="AX175" s="13" t="s">
        <v>77</v>
      </c>
      <c r="AY175" s="172" t="s">
        <v>131</v>
      </c>
    </row>
    <row r="176" spans="1:65" s="2" customFormat="1" ht="16.5" customHeight="1">
      <c r="A176" s="28"/>
      <c r="B176" s="144"/>
      <c r="C176" s="145" t="s">
        <v>395</v>
      </c>
      <c r="D176" s="145" t="s">
        <v>134</v>
      </c>
      <c r="E176" s="146" t="s">
        <v>396</v>
      </c>
      <c r="F176" s="147" t="s">
        <v>320</v>
      </c>
      <c r="G176" s="148" t="s">
        <v>253</v>
      </c>
      <c r="H176" s="149">
        <v>0.65</v>
      </c>
      <c r="I176" s="150">
        <v>150</v>
      </c>
      <c r="J176" s="150">
        <f>ROUND(I176*H176,2)</f>
        <v>97.5</v>
      </c>
      <c r="K176" s="147" t="s">
        <v>1</v>
      </c>
      <c r="L176" s="29"/>
      <c r="M176" s="151" t="s">
        <v>1</v>
      </c>
      <c r="N176" s="152" t="s">
        <v>35</v>
      </c>
      <c r="O176" s="153">
        <v>0</v>
      </c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5" t="s">
        <v>138</v>
      </c>
      <c r="AT176" s="155" t="s">
        <v>134</v>
      </c>
      <c r="AU176" s="155" t="s">
        <v>77</v>
      </c>
      <c r="AY176" s="16" t="s">
        <v>131</v>
      </c>
      <c r="BE176" s="156">
        <f>IF(N176="základní",J176,0)</f>
        <v>97.5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6" t="s">
        <v>77</v>
      </c>
      <c r="BK176" s="156">
        <f>ROUND(I176*H176,2)</f>
        <v>97.5</v>
      </c>
      <c r="BL176" s="16" t="s">
        <v>138</v>
      </c>
      <c r="BM176" s="155" t="s">
        <v>397</v>
      </c>
    </row>
    <row r="177" spans="1:65" s="13" customFormat="1" ht="11.25">
      <c r="B177" s="170"/>
      <c r="D177" s="171" t="s">
        <v>197</v>
      </c>
      <c r="E177" s="172" t="s">
        <v>1</v>
      </c>
      <c r="F177" s="173" t="s">
        <v>322</v>
      </c>
      <c r="H177" s="174">
        <v>0.65</v>
      </c>
      <c r="L177" s="170"/>
      <c r="M177" s="175"/>
      <c r="N177" s="176"/>
      <c r="O177" s="176"/>
      <c r="P177" s="176"/>
      <c r="Q177" s="176"/>
      <c r="R177" s="176"/>
      <c r="S177" s="176"/>
      <c r="T177" s="177"/>
      <c r="AT177" s="172" t="s">
        <v>197</v>
      </c>
      <c r="AU177" s="172" t="s">
        <v>77</v>
      </c>
      <c r="AV177" s="13" t="s">
        <v>79</v>
      </c>
      <c r="AW177" s="13" t="s">
        <v>27</v>
      </c>
      <c r="AX177" s="13" t="s">
        <v>77</v>
      </c>
      <c r="AY177" s="172" t="s">
        <v>131</v>
      </c>
    </row>
    <row r="178" spans="1:65" s="2" customFormat="1" ht="16.5" customHeight="1">
      <c r="A178" s="28"/>
      <c r="B178" s="144"/>
      <c r="C178" s="145" t="s">
        <v>398</v>
      </c>
      <c r="D178" s="145" t="s">
        <v>134</v>
      </c>
      <c r="E178" s="146" t="s">
        <v>399</v>
      </c>
      <c r="F178" s="147" t="s">
        <v>324</v>
      </c>
      <c r="G178" s="148" t="s">
        <v>253</v>
      </c>
      <c r="H178" s="149">
        <v>0.1</v>
      </c>
      <c r="I178" s="150">
        <v>50</v>
      </c>
      <c r="J178" s="150">
        <f>ROUND(I178*H178,2)</f>
        <v>5</v>
      </c>
      <c r="K178" s="147" t="s">
        <v>1</v>
      </c>
      <c r="L178" s="29"/>
      <c r="M178" s="151" t="s">
        <v>1</v>
      </c>
      <c r="N178" s="152" t="s">
        <v>35</v>
      </c>
      <c r="O178" s="153">
        <v>0</v>
      </c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5" t="s">
        <v>138</v>
      </c>
      <c r="AT178" s="155" t="s">
        <v>134</v>
      </c>
      <c r="AU178" s="155" t="s">
        <v>77</v>
      </c>
      <c r="AY178" s="16" t="s">
        <v>131</v>
      </c>
      <c r="BE178" s="156">
        <f>IF(N178="základní",J178,0)</f>
        <v>5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6" t="s">
        <v>77</v>
      </c>
      <c r="BK178" s="156">
        <f>ROUND(I178*H178,2)</f>
        <v>5</v>
      </c>
      <c r="BL178" s="16" t="s">
        <v>138</v>
      </c>
      <c r="BM178" s="155" t="s">
        <v>400</v>
      </c>
    </row>
    <row r="179" spans="1:65" s="13" customFormat="1" ht="11.25">
      <c r="B179" s="170"/>
      <c r="D179" s="171" t="s">
        <v>197</v>
      </c>
      <c r="E179" s="172" t="s">
        <v>1</v>
      </c>
      <c r="F179" s="173" t="s">
        <v>326</v>
      </c>
      <c r="H179" s="174">
        <v>0.1</v>
      </c>
      <c r="L179" s="170"/>
      <c r="M179" s="175"/>
      <c r="N179" s="176"/>
      <c r="O179" s="176"/>
      <c r="P179" s="176"/>
      <c r="Q179" s="176"/>
      <c r="R179" s="176"/>
      <c r="S179" s="176"/>
      <c r="T179" s="177"/>
      <c r="AT179" s="172" t="s">
        <v>197</v>
      </c>
      <c r="AU179" s="172" t="s">
        <v>77</v>
      </c>
      <c r="AV179" s="13" t="s">
        <v>79</v>
      </c>
      <c r="AW179" s="13" t="s">
        <v>27</v>
      </c>
      <c r="AX179" s="13" t="s">
        <v>77</v>
      </c>
      <c r="AY179" s="172" t="s">
        <v>131</v>
      </c>
    </row>
    <row r="180" spans="1:65" s="2" customFormat="1" ht="16.5" customHeight="1">
      <c r="A180" s="28"/>
      <c r="B180" s="144"/>
      <c r="C180" s="145" t="s">
        <v>401</v>
      </c>
      <c r="D180" s="145" t="s">
        <v>134</v>
      </c>
      <c r="E180" s="146" t="s">
        <v>402</v>
      </c>
      <c r="F180" s="147" t="s">
        <v>403</v>
      </c>
      <c r="G180" s="148" t="s">
        <v>253</v>
      </c>
      <c r="H180" s="149">
        <v>4</v>
      </c>
      <c r="I180" s="150">
        <v>150</v>
      </c>
      <c r="J180" s="150">
        <f>ROUND(I180*H180,2)</f>
        <v>600</v>
      </c>
      <c r="K180" s="147" t="s">
        <v>1</v>
      </c>
      <c r="L180" s="29"/>
      <c r="M180" s="151" t="s">
        <v>1</v>
      </c>
      <c r="N180" s="152" t="s">
        <v>35</v>
      </c>
      <c r="O180" s="153">
        <v>0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5" t="s">
        <v>138</v>
      </c>
      <c r="AT180" s="155" t="s">
        <v>134</v>
      </c>
      <c r="AU180" s="155" t="s">
        <v>77</v>
      </c>
      <c r="AY180" s="16" t="s">
        <v>131</v>
      </c>
      <c r="BE180" s="156">
        <f>IF(N180="základní",J180,0)</f>
        <v>600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6" t="s">
        <v>77</v>
      </c>
      <c r="BK180" s="156">
        <f>ROUND(I180*H180,2)</f>
        <v>600</v>
      </c>
      <c r="BL180" s="16" t="s">
        <v>138</v>
      </c>
      <c r="BM180" s="155" t="s">
        <v>404</v>
      </c>
    </row>
    <row r="181" spans="1:65" s="13" customFormat="1" ht="11.25">
      <c r="B181" s="170"/>
      <c r="D181" s="171" t="s">
        <v>197</v>
      </c>
      <c r="E181" s="172" t="s">
        <v>1</v>
      </c>
      <c r="F181" s="173" t="s">
        <v>330</v>
      </c>
      <c r="H181" s="174">
        <v>-2.35</v>
      </c>
      <c r="L181" s="170"/>
      <c r="M181" s="175"/>
      <c r="N181" s="176"/>
      <c r="O181" s="176"/>
      <c r="P181" s="176"/>
      <c r="Q181" s="176"/>
      <c r="R181" s="176"/>
      <c r="S181" s="176"/>
      <c r="T181" s="177"/>
      <c r="AT181" s="172" t="s">
        <v>197</v>
      </c>
      <c r="AU181" s="172" t="s">
        <v>77</v>
      </c>
      <c r="AV181" s="13" t="s">
        <v>79</v>
      </c>
      <c r="AW181" s="13" t="s">
        <v>27</v>
      </c>
      <c r="AX181" s="13" t="s">
        <v>70</v>
      </c>
      <c r="AY181" s="172" t="s">
        <v>131</v>
      </c>
    </row>
    <row r="182" spans="1:65" s="13" customFormat="1" ht="11.25">
      <c r="B182" s="170"/>
      <c r="D182" s="171" t="s">
        <v>197</v>
      </c>
      <c r="E182" s="172" t="s">
        <v>1</v>
      </c>
      <c r="F182" s="173" t="s">
        <v>405</v>
      </c>
      <c r="H182" s="174">
        <v>6.35</v>
      </c>
      <c r="L182" s="170"/>
      <c r="M182" s="175"/>
      <c r="N182" s="176"/>
      <c r="O182" s="176"/>
      <c r="P182" s="176"/>
      <c r="Q182" s="176"/>
      <c r="R182" s="176"/>
      <c r="S182" s="176"/>
      <c r="T182" s="177"/>
      <c r="AT182" s="172" t="s">
        <v>197</v>
      </c>
      <c r="AU182" s="172" t="s">
        <v>77</v>
      </c>
      <c r="AV182" s="13" t="s">
        <v>79</v>
      </c>
      <c r="AW182" s="13" t="s">
        <v>27</v>
      </c>
      <c r="AX182" s="13" t="s">
        <v>70</v>
      </c>
      <c r="AY182" s="172" t="s">
        <v>131</v>
      </c>
    </row>
    <row r="183" spans="1:65" s="14" customFormat="1" ht="11.25">
      <c r="B183" s="178"/>
      <c r="D183" s="171" t="s">
        <v>197</v>
      </c>
      <c r="E183" s="179" t="s">
        <v>1</v>
      </c>
      <c r="F183" s="180" t="s">
        <v>216</v>
      </c>
      <c r="H183" s="181">
        <v>3.9999999999999996</v>
      </c>
      <c r="L183" s="178"/>
      <c r="M183" s="185"/>
      <c r="N183" s="186"/>
      <c r="O183" s="186"/>
      <c r="P183" s="186"/>
      <c r="Q183" s="186"/>
      <c r="R183" s="186"/>
      <c r="S183" s="186"/>
      <c r="T183" s="187"/>
      <c r="AT183" s="179" t="s">
        <v>197</v>
      </c>
      <c r="AU183" s="179" t="s">
        <v>77</v>
      </c>
      <c r="AV183" s="14" t="s">
        <v>138</v>
      </c>
      <c r="AW183" s="14" t="s">
        <v>27</v>
      </c>
      <c r="AX183" s="14" t="s">
        <v>77</v>
      </c>
      <c r="AY183" s="179" t="s">
        <v>131</v>
      </c>
    </row>
    <row r="184" spans="1:65" s="2" customFormat="1" ht="6.95" customHeight="1">
      <c r="A184" s="28"/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29"/>
      <c r="M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</row>
  </sheetData>
  <autoFilter ref="C121:K183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Méněpráce - Vnitřní dveře...</vt:lpstr>
      <vt:lpstr>Vícepráce - Vnitřní dveře...</vt:lpstr>
      <vt:lpstr>Méněpráce - Vnitřní žaluzie</vt:lpstr>
      <vt:lpstr>Méněpráce - Elektroinstalace</vt:lpstr>
      <vt:lpstr>Vícepráce - Elektroinstalace</vt:lpstr>
      <vt:lpstr>'Méněpráce - Elektroinstalace'!Názvy_tisku</vt:lpstr>
      <vt:lpstr>'Méněpráce - Vnitřní dveře...'!Názvy_tisku</vt:lpstr>
      <vt:lpstr>'Méněpráce - Vnitřní žaluzie'!Názvy_tisku</vt:lpstr>
      <vt:lpstr>'Rekapitulace stavby'!Názvy_tisku</vt:lpstr>
      <vt:lpstr>'Vícepráce - Elektroinstalace'!Názvy_tisku</vt:lpstr>
      <vt:lpstr>'Vícepráce - Vnitřní dveře...'!Názvy_tisku</vt:lpstr>
      <vt:lpstr>'Méněpráce - Elektroinstalace'!Oblast_tisku</vt:lpstr>
      <vt:lpstr>'Méněpráce - Vnitřní dveře...'!Oblast_tisku</vt:lpstr>
      <vt:lpstr>'Méněpráce - Vnitřní žaluzie'!Oblast_tisku</vt:lpstr>
      <vt:lpstr>'Rekapitulace stavby'!Oblast_tisku</vt:lpstr>
      <vt:lpstr>'Vícepráce - Elektroinstalace'!Oblast_tisku</vt:lpstr>
      <vt:lpstr>'Vícepráce - Vnitřní dveře...'!Oblast_tisku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2020-08-24T16:46:13Z</dcterms:created>
  <dcterms:modified xsi:type="dcterms:W3CDTF">2020-08-25T06:25:46Z</dcterms:modified>
</cp:coreProperties>
</file>